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95" windowWidth="16920" windowHeight="10740" activeTab="0"/>
  </bookViews>
  <sheets>
    <sheet name="лист1" sheetId="1" r:id="rId1"/>
  </sheets>
  <definedNames>
    <definedName name="_xlnm.Print_Titles" localSheetId="0">'лист1'!$A:$B</definedName>
  </definedNames>
  <calcPr fullCalcOnLoad="1"/>
</workbook>
</file>

<file path=xl/sharedStrings.xml><?xml version="1.0" encoding="utf-8"?>
<sst xmlns="http://schemas.openxmlformats.org/spreadsheetml/2006/main" count="307" uniqueCount="76">
  <si>
    <t>Периодичность</t>
  </si>
  <si>
    <t>Стоимость работ (рублей), дата их начала и завершения</t>
  </si>
  <si>
    <t>Стоимость на 1 кв. м общей площади (рублей в месяц)</t>
  </si>
  <si>
    <t>Объем работ,м3</t>
  </si>
  <si>
    <t>Объем работ, м2</t>
  </si>
  <si>
    <t>Объем работ, м пог</t>
  </si>
  <si>
    <t>1. Устранение осадок фундаментов</t>
  </si>
  <si>
    <t>Наименование работ</t>
  </si>
  <si>
    <t>Показатель</t>
  </si>
  <si>
    <t>общая площадь жилых помещений</t>
  </si>
  <si>
    <t>Площадь  застройки</t>
  </si>
  <si>
    <t>площадь, кровли, м²</t>
  </si>
  <si>
    <t>Стоимость работ   руб.</t>
  </si>
  <si>
    <t>Стоимость работ (рублей)</t>
  </si>
  <si>
    <t>1 раз в год</t>
  </si>
  <si>
    <t>Количество печей</t>
  </si>
  <si>
    <t>2. Усиление перекрытий</t>
  </si>
  <si>
    <t>3. Устранение протечек кровли</t>
  </si>
  <si>
    <t>4. Ремонт крылец</t>
  </si>
  <si>
    <t>5. Ремонт, замена внутридомовых электрических сетей</t>
  </si>
  <si>
    <t>6. Ремонт печей, в том числе топливной камеры, дымоходов, топочной арматуры</t>
  </si>
  <si>
    <t>1раз в год</t>
  </si>
  <si>
    <t>Перечень дополнительных работ по содержанию и ремонту общего имущества собственников помещений в многоквартирном доме,                      являющемся объектом конкурса</t>
  </si>
  <si>
    <t>2 раз в год</t>
  </si>
  <si>
    <t>3 раз в год</t>
  </si>
  <si>
    <t>4 раз в год</t>
  </si>
  <si>
    <t>5 раз в год</t>
  </si>
  <si>
    <t>11</t>
  </si>
  <si>
    <t>16</t>
  </si>
  <si>
    <t>12</t>
  </si>
  <si>
    <t>9</t>
  </si>
  <si>
    <t>10</t>
  </si>
  <si>
    <t xml:space="preserve"> Приложение №4
  извещению и </t>
  </si>
  <si>
    <t xml:space="preserve">конкурсной документации 
 о проведении открытого конкурса
</t>
  </si>
  <si>
    <t>Лот №1 Исакогорский, Цигломенский территориальные окруна</t>
  </si>
  <si>
    <t xml:space="preserve">ул. Заводская </t>
  </si>
  <si>
    <t>ул. Левобережная</t>
  </si>
  <si>
    <t>ул. Таежная</t>
  </si>
  <si>
    <t>ул. Турдееевская</t>
  </si>
  <si>
    <t>ул. Центральная</t>
  </si>
  <si>
    <t>1</t>
  </si>
  <si>
    <t>3</t>
  </si>
  <si>
    <t>15</t>
  </si>
  <si>
    <t>13</t>
  </si>
  <si>
    <t>18</t>
  </si>
  <si>
    <t>19</t>
  </si>
  <si>
    <t>21</t>
  </si>
  <si>
    <t>23</t>
  </si>
  <si>
    <t>25</t>
  </si>
  <si>
    <t>27</t>
  </si>
  <si>
    <t>14, к.1</t>
  </si>
  <si>
    <t>ул. Западная</t>
  </si>
  <si>
    <t>6 раз в год</t>
  </si>
  <si>
    <t>7 раз в год</t>
  </si>
  <si>
    <t>8 раз в год</t>
  </si>
  <si>
    <t>9 раз в год</t>
  </si>
  <si>
    <t>10 раз в год</t>
  </si>
  <si>
    <t>11 раз в год</t>
  </si>
  <si>
    <t>12 раз в год</t>
  </si>
  <si>
    <t>13 раз в год</t>
  </si>
  <si>
    <t>14 раз в год</t>
  </si>
  <si>
    <t>15 раз в год</t>
  </si>
  <si>
    <t>16 раз в год</t>
  </si>
  <si>
    <t>17 раз в год</t>
  </si>
  <si>
    <t>18 раз в год</t>
  </si>
  <si>
    <t>19 раз в год</t>
  </si>
  <si>
    <t>20 раз в год</t>
  </si>
  <si>
    <t>21 раз в год</t>
  </si>
  <si>
    <t>22 раз в год</t>
  </si>
  <si>
    <t>23 раз в год</t>
  </si>
  <si>
    <t>24 раз в год</t>
  </si>
  <si>
    <t>25 раз в год</t>
  </si>
  <si>
    <t>3,1</t>
  </si>
  <si>
    <t>3,2</t>
  </si>
  <si>
    <t>3,3</t>
  </si>
  <si>
    <t>3,4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</si>
</sst>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#,##0.0_р_."/>
    <numFmt numFmtId="174" formatCode="#,##0.0"/>
  </numFmts>
  <fonts count="4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Arial Cyr"/>
      <family val="0"/>
    </font>
    <font>
      <b/>
      <sz val="12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0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/>
      <top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4" fontId="1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/>
    </xf>
    <xf numFmtId="2" fontId="1" fillId="0" borderId="11" xfId="0" applyNumberFormat="1" applyFont="1" applyBorder="1" applyAlignment="1">
      <alignment horizontal="center"/>
    </xf>
    <xf numFmtId="172" fontId="1" fillId="0" borderId="10" xfId="0" applyNumberFormat="1" applyFont="1" applyFill="1" applyBorder="1" applyAlignment="1" applyProtection="1">
      <alignment horizontal="center" vertical="center" wrapText="1"/>
      <protection hidden="1"/>
    </xf>
    <xf numFmtId="172" fontId="1" fillId="0" borderId="10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2" fontId="1" fillId="0" borderId="11" xfId="0" applyNumberFormat="1" applyFont="1" applyFill="1" applyBorder="1" applyAlignment="1">
      <alignment horizontal="center"/>
    </xf>
    <xf numFmtId="172" fontId="1" fillId="0" borderId="10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173" fontId="1" fillId="0" borderId="10" xfId="0" applyNumberFormat="1" applyFont="1" applyFill="1" applyBorder="1" applyAlignment="1">
      <alignment horizontal="center"/>
    </xf>
    <xf numFmtId="4" fontId="1" fillId="0" borderId="11" xfId="0" applyNumberFormat="1" applyFont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173" fontId="1" fillId="33" borderId="10" xfId="0" applyNumberFormat="1" applyFont="1" applyFill="1" applyBorder="1" applyAlignment="1">
      <alignment horizontal="center"/>
    </xf>
    <xf numFmtId="172" fontId="1" fillId="33" borderId="10" xfId="0" applyNumberFormat="1" applyFont="1" applyFill="1" applyBorder="1" applyAlignment="1">
      <alignment horizontal="center"/>
    </xf>
    <xf numFmtId="172" fontId="1" fillId="0" borderId="13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4" fillId="0" borderId="0" xfId="0" applyFont="1" applyBorder="1" applyAlignment="1">
      <alignment vertical="center" wrapText="1"/>
    </xf>
    <xf numFmtId="4" fontId="1" fillId="33" borderId="0" xfId="0" applyNumberFormat="1" applyFont="1" applyFill="1" applyAlignment="1">
      <alignment horizontal="right"/>
    </xf>
    <xf numFmtId="0" fontId="2" fillId="0" borderId="0" xfId="0" applyFont="1" applyAlignment="1">
      <alignment horizontal="right"/>
    </xf>
    <xf numFmtId="4" fontId="5" fillId="33" borderId="0" xfId="0" applyNumberFormat="1" applyFont="1" applyFill="1" applyBorder="1" applyAlignment="1">
      <alignment horizontal="center"/>
    </xf>
    <xf numFmtId="49" fontId="6" fillId="33" borderId="10" xfId="52" applyNumberFormat="1" applyFont="1" applyFill="1" applyBorder="1" applyAlignment="1">
      <alignment horizontal="left" vertical="center" wrapText="1"/>
      <protection/>
    </xf>
    <xf numFmtId="2" fontId="7" fillId="33" borderId="10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0" fontId="44" fillId="33" borderId="0" xfId="0" applyFont="1" applyFill="1" applyAlignment="1">
      <alignment/>
    </xf>
    <xf numFmtId="0" fontId="45" fillId="33" borderId="0" xfId="0" applyFont="1" applyFill="1" applyAlignment="1">
      <alignment horizontal="right" wrapText="1"/>
    </xf>
    <xf numFmtId="0" fontId="6" fillId="33" borderId="10" xfId="0" applyNumberFormat="1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2" fontId="6" fillId="33" borderId="10" xfId="0" applyNumberFormat="1" applyFont="1" applyFill="1" applyBorder="1" applyAlignment="1">
      <alignment horizontal="center" vertical="center" wrapText="1"/>
    </xf>
    <xf numFmtId="49" fontId="7" fillId="33" borderId="14" xfId="0" applyNumberFormat="1" applyFont="1" applyFill="1" applyBorder="1" applyAlignment="1">
      <alignment horizontal="center" vertical="center" wrapText="1"/>
    </xf>
    <xf numFmtId="49" fontId="6" fillId="33" borderId="10" xfId="52" applyNumberFormat="1" applyFont="1" applyFill="1" applyBorder="1" applyAlignment="1">
      <alignment horizontal="center" vertical="center" wrapText="1"/>
      <protection/>
    </xf>
    <xf numFmtId="0" fontId="1" fillId="0" borderId="15" xfId="0" applyFont="1" applyBorder="1" applyAlignment="1">
      <alignment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6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left" vertical="center" wrapText="1"/>
    </xf>
    <xf numFmtId="0" fontId="0" fillId="33" borderId="0" xfId="0" applyFont="1" applyFill="1" applyAlignment="1">
      <alignment horizontal="right" wrapText="1"/>
    </xf>
    <xf numFmtId="0" fontId="1" fillId="0" borderId="13" xfId="0" applyFont="1" applyBorder="1" applyAlignment="1">
      <alignment horizontal="left"/>
    </xf>
    <xf numFmtId="0" fontId="45" fillId="33" borderId="0" xfId="0" applyFont="1" applyFill="1" applyAlignment="1">
      <alignment horizontal="left" vertical="center" wrapText="1"/>
    </xf>
    <xf numFmtId="0" fontId="45" fillId="33" borderId="0" xfId="0" applyFont="1" applyFill="1" applyAlignment="1">
      <alignment horizontal="left" wrapText="1"/>
    </xf>
    <xf numFmtId="0" fontId="2" fillId="0" borderId="2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left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8"/>
  <sheetViews>
    <sheetView tabSelected="1" zoomScale="81" zoomScaleNormal="81" zoomScaleSheetLayoutView="100" zoomScalePageLayoutView="34" workbookViewId="0" topLeftCell="A1">
      <pane xSplit="2" ySplit="12" topLeftCell="I13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S1" sqref="S1:S16384"/>
    </sheetView>
  </sheetViews>
  <sheetFormatPr defaultColWidth="9.00390625" defaultRowHeight="12.75"/>
  <cols>
    <col min="1" max="1" width="20.375" style="8" customWidth="1"/>
    <col min="2" max="2" width="51.00390625" style="8" customWidth="1"/>
    <col min="3" max="37" width="15.75390625" style="8" customWidth="1"/>
    <col min="38" max="16384" width="9.125" style="8" customWidth="1"/>
  </cols>
  <sheetData>
    <row r="1" spans="2:8" ht="15.75">
      <c r="B1" s="6"/>
      <c r="C1" s="6"/>
      <c r="D1" s="2"/>
      <c r="E1" s="2"/>
      <c r="F1" s="6"/>
      <c r="G1" s="40"/>
      <c r="H1" s="41"/>
    </row>
    <row r="2" spans="2:12" ht="29.25" customHeight="1">
      <c r="B2" s="5"/>
      <c r="C2" s="5"/>
      <c r="D2" s="2"/>
      <c r="E2" s="2"/>
      <c r="F2" s="63" t="s">
        <v>32</v>
      </c>
      <c r="G2" s="63"/>
      <c r="H2" s="63"/>
      <c r="I2" s="66"/>
      <c r="J2" s="66"/>
      <c r="K2" s="66"/>
      <c r="L2" s="47"/>
    </row>
    <row r="3" spans="2:12" ht="44.25" customHeight="1">
      <c r="B3" s="5"/>
      <c r="C3" s="5"/>
      <c r="D3" s="2"/>
      <c r="E3" s="2"/>
      <c r="F3" s="63" t="s">
        <v>33</v>
      </c>
      <c r="G3" s="63"/>
      <c r="H3" s="63"/>
      <c r="I3" s="65"/>
      <c r="J3" s="65"/>
      <c r="K3" s="65"/>
      <c r="L3" s="65"/>
    </row>
    <row r="4" spans="1:6" ht="14.25" customHeight="1">
      <c r="A4" s="9"/>
      <c r="B4" s="3"/>
      <c r="C4" s="3"/>
      <c r="F4" s="3"/>
    </row>
    <row r="5" spans="1:6" s="10" customFormat="1" ht="54.75" customHeight="1">
      <c r="A5" s="68" t="s">
        <v>22</v>
      </c>
      <c r="B5" s="68"/>
      <c r="C5" s="39"/>
      <c r="D5" s="39"/>
      <c r="E5" s="39"/>
      <c r="F5" s="39"/>
    </row>
    <row r="6" spans="1:2" ht="18.75" customHeight="1">
      <c r="A6" s="69" t="s">
        <v>34</v>
      </c>
      <c r="B6" s="69"/>
    </row>
    <row r="7" spans="1:37" s="11" customFormat="1" ht="49.5" customHeight="1">
      <c r="A7" s="54" t="s">
        <v>7</v>
      </c>
      <c r="B7" s="54" t="s">
        <v>8</v>
      </c>
      <c r="C7" s="43" t="s">
        <v>35</v>
      </c>
      <c r="D7" s="43" t="s">
        <v>36</v>
      </c>
      <c r="E7" s="43" t="s">
        <v>36</v>
      </c>
      <c r="F7" s="43" t="s">
        <v>36</v>
      </c>
      <c r="G7" s="43" t="s">
        <v>37</v>
      </c>
      <c r="H7" s="43" t="s">
        <v>37</v>
      </c>
      <c r="I7" s="43" t="s">
        <v>38</v>
      </c>
      <c r="J7" s="43" t="s">
        <v>38</v>
      </c>
      <c r="K7" s="43" t="s">
        <v>38</v>
      </c>
      <c r="L7" s="43" t="s">
        <v>39</v>
      </c>
      <c r="M7" s="43" t="s">
        <v>39</v>
      </c>
      <c r="N7" s="43" t="s">
        <v>39</v>
      </c>
      <c r="O7" s="43" t="s">
        <v>39</v>
      </c>
      <c r="P7" s="43" t="s">
        <v>39</v>
      </c>
      <c r="Q7" s="43" t="s">
        <v>39</v>
      </c>
      <c r="R7" s="43" t="s">
        <v>39</v>
      </c>
      <c r="S7" s="48" t="s">
        <v>37</v>
      </c>
      <c r="T7" s="48" t="s">
        <v>51</v>
      </c>
      <c r="U7" s="48" t="s">
        <v>39</v>
      </c>
      <c r="V7" s="50" t="s">
        <v>36</v>
      </c>
      <c r="W7" s="50" t="s">
        <v>36</v>
      </c>
      <c r="X7" s="50" t="s">
        <v>36</v>
      </c>
      <c r="Y7" s="50" t="s">
        <v>36</v>
      </c>
      <c r="Z7" s="50" t="s">
        <v>37</v>
      </c>
      <c r="AA7" s="50" t="s">
        <v>37</v>
      </c>
      <c r="AB7" s="50" t="s">
        <v>37</v>
      </c>
      <c r="AC7" s="50" t="s">
        <v>39</v>
      </c>
      <c r="AD7" s="50" t="s">
        <v>39</v>
      </c>
      <c r="AE7" s="50" t="s">
        <v>39</v>
      </c>
      <c r="AF7" s="50" t="s">
        <v>39</v>
      </c>
      <c r="AG7" s="50" t="s">
        <v>39</v>
      </c>
      <c r="AH7" s="48" t="s">
        <v>39</v>
      </c>
      <c r="AI7" s="48" t="s">
        <v>39</v>
      </c>
      <c r="AJ7" s="48" t="s">
        <v>39</v>
      </c>
      <c r="AK7" s="48" t="s">
        <v>39</v>
      </c>
    </row>
    <row r="8" spans="1:37" ht="13.5" customHeight="1">
      <c r="A8" s="1"/>
      <c r="B8" s="1"/>
      <c r="C8" s="52" t="s">
        <v>40</v>
      </c>
      <c r="D8" s="52" t="s">
        <v>41</v>
      </c>
      <c r="E8" s="52" t="s">
        <v>42</v>
      </c>
      <c r="F8" s="52" t="s">
        <v>28</v>
      </c>
      <c r="G8" s="52" t="s">
        <v>29</v>
      </c>
      <c r="H8" s="52" t="s">
        <v>43</v>
      </c>
      <c r="I8" s="52" t="s">
        <v>30</v>
      </c>
      <c r="J8" s="52" t="s">
        <v>31</v>
      </c>
      <c r="K8" s="52" t="s">
        <v>27</v>
      </c>
      <c r="L8" s="52" t="s">
        <v>28</v>
      </c>
      <c r="M8" s="52" t="s">
        <v>44</v>
      </c>
      <c r="N8" s="52" t="s">
        <v>45</v>
      </c>
      <c r="O8" s="52" t="s">
        <v>46</v>
      </c>
      <c r="P8" s="52" t="s">
        <v>47</v>
      </c>
      <c r="Q8" s="52" t="s">
        <v>48</v>
      </c>
      <c r="R8" s="52" t="s">
        <v>49</v>
      </c>
      <c r="S8" s="49" t="s">
        <v>50</v>
      </c>
      <c r="T8" s="49">
        <v>2</v>
      </c>
      <c r="U8" s="49">
        <v>33</v>
      </c>
      <c r="V8" s="49">
        <v>1</v>
      </c>
      <c r="W8" s="49">
        <v>5</v>
      </c>
      <c r="X8" s="49">
        <v>9</v>
      </c>
      <c r="Y8" s="49">
        <v>13</v>
      </c>
      <c r="Z8" s="49">
        <v>15</v>
      </c>
      <c r="AA8" s="49">
        <v>17</v>
      </c>
      <c r="AB8" s="49">
        <v>18</v>
      </c>
      <c r="AC8" s="49">
        <v>26</v>
      </c>
      <c r="AD8" s="49">
        <v>29</v>
      </c>
      <c r="AE8" s="49">
        <v>32</v>
      </c>
      <c r="AF8" s="49">
        <v>36</v>
      </c>
      <c r="AG8" s="49">
        <v>39</v>
      </c>
      <c r="AH8" s="53" t="s">
        <v>72</v>
      </c>
      <c r="AI8" s="53" t="s">
        <v>73</v>
      </c>
      <c r="AJ8" s="53" t="s">
        <v>74</v>
      </c>
      <c r="AK8" s="53" t="s">
        <v>75</v>
      </c>
    </row>
    <row r="9" spans="1:37" ht="13.5" customHeight="1">
      <c r="A9" s="1"/>
      <c r="B9" s="1" t="s">
        <v>9</v>
      </c>
      <c r="C9" s="44">
        <v>483.2</v>
      </c>
      <c r="D9" s="44">
        <v>704.9</v>
      </c>
      <c r="E9" s="44">
        <v>569.5</v>
      </c>
      <c r="F9" s="44">
        <v>513.7</v>
      </c>
      <c r="G9" s="44">
        <v>506.4</v>
      </c>
      <c r="H9" s="44">
        <v>520.4</v>
      </c>
      <c r="I9" s="44">
        <v>505</v>
      </c>
      <c r="J9" s="44">
        <v>522.7</v>
      </c>
      <c r="K9" s="44">
        <v>529</v>
      </c>
      <c r="L9" s="44">
        <v>511.5</v>
      </c>
      <c r="M9" s="44">
        <v>513.2</v>
      </c>
      <c r="N9" s="44">
        <v>514.8</v>
      </c>
      <c r="O9" s="44">
        <v>518.4</v>
      </c>
      <c r="P9" s="44">
        <v>512.8</v>
      </c>
      <c r="Q9" s="44">
        <v>514.5</v>
      </c>
      <c r="R9" s="44">
        <v>513.4</v>
      </c>
      <c r="S9" s="44">
        <v>516.2</v>
      </c>
      <c r="T9" s="44">
        <v>399.1</v>
      </c>
      <c r="U9" s="44">
        <v>534.2</v>
      </c>
      <c r="V9" s="44">
        <v>405.7</v>
      </c>
      <c r="W9" s="44">
        <v>405.1</v>
      </c>
      <c r="X9" s="44">
        <v>401.5</v>
      </c>
      <c r="Y9" s="44">
        <v>403.7</v>
      </c>
      <c r="Z9" s="44">
        <v>506.7</v>
      </c>
      <c r="AA9" s="44">
        <v>334.3</v>
      </c>
      <c r="AB9" s="44">
        <v>329.3</v>
      </c>
      <c r="AC9" s="44">
        <v>511.4</v>
      </c>
      <c r="AD9" s="44">
        <v>508.8</v>
      </c>
      <c r="AE9" s="44">
        <v>543.6</v>
      </c>
      <c r="AF9" s="44">
        <v>402.6</v>
      </c>
      <c r="AG9" s="44">
        <v>324.1</v>
      </c>
      <c r="AH9" s="51">
        <v>579.1</v>
      </c>
      <c r="AI9" s="51">
        <v>595.5</v>
      </c>
      <c r="AJ9" s="51">
        <v>590.6</v>
      </c>
      <c r="AK9" s="51">
        <v>578.7</v>
      </c>
    </row>
    <row r="10" spans="1:37" ht="13.5" customHeight="1" thickBot="1">
      <c r="A10" s="1"/>
      <c r="B10" s="7" t="s">
        <v>10</v>
      </c>
      <c r="C10" s="44">
        <v>483.2</v>
      </c>
      <c r="D10" s="44">
        <v>704.9</v>
      </c>
      <c r="E10" s="44">
        <v>569.5</v>
      </c>
      <c r="F10" s="44">
        <v>513.7</v>
      </c>
      <c r="G10" s="44">
        <v>506.4</v>
      </c>
      <c r="H10" s="44">
        <v>520.4</v>
      </c>
      <c r="I10" s="44">
        <v>505</v>
      </c>
      <c r="J10" s="44">
        <v>522.7</v>
      </c>
      <c r="K10" s="44">
        <v>529</v>
      </c>
      <c r="L10" s="44">
        <v>511.5</v>
      </c>
      <c r="M10" s="44">
        <v>513.2</v>
      </c>
      <c r="N10" s="44">
        <v>514.8</v>
      </c>
      <c r="O10" s="44">
        <v>518.4</v>
      </c>
      <c r="P10" s="44">
        <v>512.8</v>
      </c>
      <c r="Q10" s="44">
        <v>514.5</v>
      </c>
      <c r="R10" s="44">
        <v>513.4</v>
      </c>
      <c r="S10" s="44">
        <v>516.2</v>
      </c>
      <c r="T10" s="44">
        <v>399.1</v>
      </c>
      <c r="U10" s="44">
        <v>534.2</v>
      </c>
      <c r="V10" s="44">
        <v>405.7</v>
      </c>
      <c r="W10" s="44">
        <v>405.1</v>
      </c>
      <c r="X10" s="44">
        <v>401.5</v>
      </c>
      <c r="Y10" s="44">
        <v>403.7</v>
      </c>
      <c r="Z10" s="44">
        <v>506.7</v>
      </c>
      <c r="AA10" s="44">
        <v>334.3</v>
      </c>
      <c r="AB10" s="44">
        <v>329.3</v>
      </c>
      <c r="AC10" s="44">
        <v>511.4</v>
      </c>
      <c r="AD10" s="44">
        <v>508.8</v>
      </c>
      <c r="AE10" s="44">
        <v>543.6</v>
      </c>
      <c r="AF10" s="44">
        <v>402.6</v>
      </c>
      <c r="AG10" s="44">
        <v>324.1</v>
      </c>
      <c r="AH10" s="51">
        <v>579.1</v>
      </c>
      <c r="AI10" s="51">
        <v>595.5</v>
      </c>
      <c r="AJ10" s="51">
        <v>590.6</v>
      </c>
      <c r="AK10" s="51">
        <v>578.7</v>
      </c>
    </row>
    <row r="11" spans="1:37" ht="13.5" customHeight="1" thickTop="1">
      <c r="A11" s="55" t="s">
        <v>6</v>
      </c>
      <c r="B11" s="17" t="s">
        <v>3</v>
      </c>
      <c r="C11" s="22">
        <f aca="true" t="shared" si="0" ref="C11:M11">C10*45%/100</f>
        <v>2.1744</v>
      </c>
      <c r="D11" s="22">
        <f t="shared" si="0"/>
        <v>3.17205</v>
      </c>
      <c r="E11" s="22">
        <f t="shared" si="0"/>
        <v>2.5627500000000003</v>
      </c>
      <c r="F11" s="22">
        <f t="shared" si="0"/>
        <v>2.31165</v>
      </c>
      <c r="G11" s="22">
        <f t="shared" si="0"/>
        <v>2.2788</v>
      </c>
      <c r="H11" s="22">
        <f t="shared" si="0"/>
        <v>2.3418</v>
      </c>
      <c r="I11" s="22">
        <f t="shared" si="0"/>
        <v>2.2725</v>
      </c>
      <c r="J11" s="22">
        <f>J10*25%/100</f>
        <v>1.30675</v>
      </c>
      <c r="K11" s="22">
        <f>K10*25%/100</f>
        <v>1.3225</v>
      </c>
      <c r="L11" s="22">
        <f t="shared" si="0"/>
        <v>2.30175</v>
      </c>
      <c r="M11" s="22">
        <f t="shared" si="0"/>
        <v>2.3094</v>
      </c>
      <c r="N11" s="22">
        <f>N10*45%/100</f>
        <v>2.3165999999999998</v>
      </c>
      <c r="O11" s="22">
        <f>O10*45%/100</f>
        <v>2.3328</v>
      </c>
      <c r="P11" s="22">
        <f>P10*45%/100</f>
        <v>2.3076</v>
      </c>
      <c r="Q11" s="22">
        <f>Q10*45%/100</f>
        <v>2.3152500000000003</v>
      </c>
      <c r="R11" s="22">
        <f>R10*25%/100</f>
        <v>1.2834999999999999</v>
      </c>
      <c r="S11" s="22">
        <f aca="true" t="shared" si="1" ref="S11:AG11">S10*25%/100</f>
        <v>1.2905000000000002</v>
      </c>
      <c r="T11" s="22">
        <f t="shared" si="1"/>
        <v>0.99775</v>
      </c>
      <c r="U11" s="22">
        <f t="shared" si="1"/>
        <v>1.3355000000000001</v>
      </c>
      <c r="V11" s="22">
        <f t="shared" si="1"/>
        <v>1.0142499999999999</v>
      </c>
      <c r="W11" s="22">
        <f t="shared" si="1"/>
        <v>1.01275</v>
      </c>
      <c r="X11" s="22">
        <f t="shared" si="1"/>
        <v>1.00375</v>
      </c>
      <c r="Y11" s="22">
        <f t="shared" si="1"/>
        <v>1.00925</v>
      </c>
      <c r="Z11" s="22">
        <f t="shared" si="1"/>
        <v>1.26675</v>
      </c>
      <c r="AA11" s="22">
        <f t="shared" si="1"/>
        <v>0.83575</v>
      </c>
      <c r="AB11" s="22">
        <f t="shared" si="1"/>
        <v>0.82325</v>
      </c>
      <c r="AC11" s="22">
        <f t="shared" si="1"/>
        <v>1.2785</v>
      </c>
      <c r="AD11" s="22">
        <f t="shared" si="1"/>
        <v>1.272</v>
      </c>
      <c r="AE11" s="22">
        <f t="shared" si="1"/>
        <v>1.359</v>
      </c>
      <c r="AF11" s="22">
        <f t="shared" si="1"/>
        <v>1.0065</v>
      </c>
      <c r="AG11" s="22">
        <f t="shared" si="1"/>
        <v>0.81025</v>
      </c>
      <c r="AH11" s="22">
        <v>0</v>
      </c>
      <c r="AI11" s="22">
        <v>0</v>
      </c>
      <c r="AJ11" s="22">
        <v>0</v>
      </c>
      <c r="AK11" s="22">
        <v>0</v>
      </c>
    </row>
    <row r="12" spans="1:37" s="10" customFormat="1" ht="13.5" customHeight="1">
      <c r="A12" s="56"/>
      <c r="B12" s="14" t="s">
        <v>13</v>
      </c>
      <c r="C12" s="23">
        <f aca="true" t="shared" si="2" ref="C12:N12">1007.68*C11</f>
        <v>2191.0993919999996</v>
      </c>
      <c r="D12" s="23">
        <f t="shared" si="2"/>
        <v>3196.411344</v>
      </c>
      <c r="E12" s="23">
        <f t="shared" si="2"/>
        <v>2582.43192</v>
      </c>
      <c r="F12" s="23">
        <f t="shared" si="2"/>
        <v>2329.403472</v>
      </c>
      <c r="G12" s="23">
        <f t="shared" si="2"/>
        <v>2296.301184</v>
      </c>
      <c r="H12" s="23">
        <f t="shared" si="2"/>
        <v>2359.785024</v>
      </c>
      <c r="I12" s="23">
        <f t="shared" si="2"/>
        <v>2289.9528</v>
      </c>
      <c r="J12" s="23">
        <f t="shared" si="2"/>
        <v>1316.78584</v>
      </c>
      <c r="K12" s="23">
        <f t="shared" si="2"/>
        <v>1332.6568</v>
      </c>
      <c r="L12" s="23">
        <f t="shared" si="2"/>
        <v>2319.42744</v>
      </c>
      <c r="M12" s="23">
        <f t="shared" si="2"/>
        <v>2327.136192</v>
      </c>
      <c r="N12" s="23">
        <f t="shared" si="2"/>
        <v>2334.3914879999998</v>
      </c>
      <c r="O12" s="23">
        <f>1007.68*O11</f>
        <v>2350.715904</v>
      </c>
      <c r="P12" s="23">
        <f>1007.68*P11</f>
        <v>2325.3223679999996</v>
      </c>
      <c r="Q12" s="23">
        <f>1007.68*Q11</f>
        <v>2333.03112</v>
      </c>
      <c r="R12" s="23">
        <f>1007.68*R11</f>
        <v>1293.3572799999997</v>
      </c>
      <c r="S12" s="23">
        <f aca="true" t="shared" si="3" ref="S12:AK12">1007.68*S11</f>
        <v>1300.4110400000002</v>
      </c>
      <c r="T12" s="23">
        <f t="shared" si="3"/>
        <v>1005.4127199999999</v>
      </c>
      <c r="U12" s="23">
        <f t="shared" si="3"/>
        <v>1345.75664</v>
      </c>
      <c r="V12" s="23">
        <f t="shared" si="3"/>
        <v>1022.0394399999998</v>
      </c>
      <c r="W12" s="23">
        <f t="shared" si="3"/>
        <v>1020.52792</v>
      </c>
      <c r="X12" s="23">
        <f t="shared" si="3"/>
        <v>1011.4587999999999</v>
      </c>
      <c r="Y12" s="23">
        <f t="shared" si="3"/>
        <v>1017.0010399999999</v>
      </c>
      <c r="Z12" s="23">
        <f t="shared" si="3"/>
        <v>1276.47864</v>
      </c>
      <c r="AA12" s="23">
        <f t="shared" si="3"/>
        <v>842.16856</v>
      </c>
      <c r="AB12" s="23">
        <f t="shared" si="3"/>
        <v>829.57256</v>
      </c>
      <c r="AC12" s="23">
        <f t="shared" si="3"/>
        <v>1288.3188799999998</v>
      </c>
      <c r="AD12" s="23">
        <f t="shared" si="3"/>
        <v>1281.7689599999999</v>
      </c>
      <c r="AE12" s="23">
        <f t="shared" si="3"/>
        <v>1369.4371199999998</v>
      </c>
      <c r="AF12" s="23">
        <f t="shared" si="3"/>
        <v>1014.2299199999999</v>
      </c>
      <c r="AG12" s="23">
        <f t="shared" si="3"/>
        <v>816.47272</v>
      </c>
      <c r="AH12" s="23">
        <f t="shared" si="3"/>
        <v>0</v>
      </c>
      <c r="AI12" s="23">
        <f t="shared" si="3"/>
        <v>0</v>
      </c>
      <c r="AJ12" s="23">
        <f t="shared" si="3"/>
        <v>0</v>
      </c>
      <c r="AK12" s="23">
        <f t="shared" si="3"/>
        <v>0</v>
      </c>
    </row>
    <row r="13" spans="1:37" ht="13.5" customHeight="1">
      <c r="A13" s="56"/>
      <c r="B13" s="14" t="s">
        <v>2</v>
      </c>
      <c r="C13" s="24">
        <f aca="true" t="shared" si="4" ref="C13:N13">C12/C9/12</f>
        <v>0.37787999999999994</v>
      </c>
      <c r="D13" s="24">
        <f t="shared" si="4"/>
        <v>0.37788</v>
      </c>
      <c r="E13" s="24">
        <f t="shared" si="4"/>
        <v>0.37788</v>
      </c>
      <c r="F13" s="24">
        <f t="shared" si="4"/>
        <v>0.37788</v>
      </c>
      <c r="G13" s="24">
        <f t="shared" si="4"/>
        <v>0.37788</v>
      </c>
      <c r="H13" s="24">
        <f t="shared" si="4"/>
        <v>0.37788</v>
      </c>
      <c r="I13" s="24">
        <f t="shared" si="4"/>
        <v>0.37788</v>
      </c>
      <c r="J13" s="24">
        <f t="shared" si="4"/>
        <v>0.2099333333333333</v>
      </c>
      <c r="K13" s="24">
        <f t="shared" si="4"/>
        <v>0.20993333333333333</v>
      </c>
      <c r="L13" s="24">
        <f t="shared" si="4"/>
        <v>0.37788</v>
      </c>
      <c r="M13" s="24">
        <f t="shared" si="4"/>
        <v>0.37787999999999994</v>
      </c>
      <c r="N13" s="24">
        <f t="shared" si="4"/>
        <v>0.37788</v>
      </c>
      <c r="O13" s="24">
        <f>O12/O9/12</f>
        <v>0.37788000000000005</v>
      </c>
      <c r="P13" s="24">
        <f>P12/P9/12</f>
        <v>0.37788</v>
      </c>
      <c r="Q13" s="24">
        <f>Q12/Q9/12</f>
        <v>0.37788</v>
      </c>
      <c r="R13" s="24">
        <f>R12/R9/12</f>
        <v>0.2099333333333333</v>
      </c>
      <c r="S13" s="24">
        <f aca="true" t="shared" si="5" ref="S13:AK13">S12/S9/12</f>
        <v>0.20993333333333333</v>
      </c>
      <c r="T13" s="24">
        <f t="shared" si="5"/>
        <v>0.2099333333333333</v>
      </c>
      <c r="U13" s="24">
        <f t="shared" si="5"/>
        <v>0.20993333333333333</v>
      </c>
      <c r="V13" s="24">
        <f t="shared" si="5"/>
        <v>0.2099333333333333</v>
      </c>
      <c r="W13" s="24">
        <f t="shared" si="5"/>
        <v>0.2099333333333333</v>
      </c>
      <c r="X13" s="24">
        <f t="shared" si="5"/>
        <v>0.2099333333333333</v>
      </c>
      <c r="Y13" s="24">
        <f t="shared" si="5"/>
        <v>0.2099333333333333</v>
      </c>
      <c r="Z13" s="24">
        <f t="shared" si="5"/>
        <v>0.20993333333333333</v>
      </c>
      <c r="AA13" s="24">
        <f t="shared" si="5"/>
        <v>0.2099333333333333</v>
      </c>
      <c r="AB13" s="24">
        <f t="shared" si="5"/>
        <v>0.2099333333333333</v>
      </c>
      <c r="AC13" s="24">
        <f t="shared" si="5"/>
        <v>0.2099333333333333</v>
      </c>
      <c r="AD13" s="24">
        <f t="shared" si="5"/>
        <v>0.2099333333333333</v>
      </c>
      <c r="AE13" s="24">
        <f t="shared" si="5"/>
        <v>0.2099333333333333</v>
      </c>
      <c r="AF13" s="24">
        <f t="shared" si="5"/>
        <v>0.2099333333333333</v>
      </c>
      <c r="AG13" s="24">
        <f t="shared" si="5"/>
        <v>0.2099333333333333</v>
      </c>
      <c r="AH13" s="24">
        <f t="shared" si="5"/>
        <v>0</v>
      </c>
      <c r="AI13" s="24">
        <f t="shared" si="5"/>
        <v>0</v>
      </c>
      <c r="AJ13" s="24">
        <f t="shared" si="5"/>
        <v>0</v>
      </c>
      <c r="AK13" s="24">
        <f t="shared" si="5"/>
        <v>0</v>
      </c>
    </row>
    <row r="14" spans="1:37" ht="13.5" customHeight="1" thickBot="1">
      <c r="A14" s="57"/>
      <c r="B14" s="18" t="s">
        <v>0</v>
      </c>
      <c r="C14" s="25" t="s">
        <v>14</v>
      </c>
      <c r="D14" s="25" t="s">
        <v>14</v>
      </c>
      <c r="E14" s="25" t="s">
        <v>14</v>
      </c>
      <c r="F14" s="25" t="s">
        <v>14</v>
      </c>
      <c r="G14" s="25" t="s">
        <v>14</v>
      </c>
      <c r="H14" s="25" t="s">
        <v>14</v>
      </c>
      <c r="I14" s="25" t="s">
        <v>14</v>
      </c>
      <c r="J14" s="25" t="s">
        <v>14</v>
      </c>
      <c r="K14" s="25" t="s">
        <v>14</v>
      </c>
      <c r="L14" s="25" t="s">
        <v>14</v>
      </c>
      <c r="M14" s="25" t="s">
        <v>14</v>
      </c>
      <c r="N14" s="25" t="s">
        <v>14</v>
      </c>
      <c r="O14" s="25" t="s">
        <v>23</v>
      </c>
      <c r="P14" s="25" t="s">
        <v>24</v>
      </c>
      <c r="Q14" s="25" t="s">
        <v>25</v>
      </c>
      <c r="R14" s="25" t="s">
        <v>26</v>
      </c>
      <c r="S14" s="25" t="s">
        <v>53</v>
      </c>
      <c r="T14" s="25" t="s">
        <v>54</v>
      </c>
      <c r="U14" s="25" t="s">
        <v>55</v>
      </c>
      <c r="V14" s="25" t="s">
        <v>56</v>
      </c>
      <c r="W14" s="25" t="s">
        <v>57</v>
      </c>
      <c r="X14" s="25" t="s">
        <v>58</v>
      </c>
      <c r="Y14" s="25" t="s">
        <v>59</v>
      </c>
      <c r="Z14" s="25" t="s">
        <v>60</v>
      </c>
      <c r="AA14" s="25" t="s">
        <v>61</v>
      </c>
      <c r="AB14" s="25" t="s">
        <v>62</v>
      </c>
      <c r="AC14" s="25" t="s">
        <v>63</v>
      </c>
      <c r="AD14" s="25" t="s">
        <v>64</v>
      </c>
      <c r="AE14" s="25" t="s">
        <v>65</v>
      </c>
      <c r="AF14" s="25" t="s">
        <v>66</v>
      </c>
      <c r="AG14" s="25" t="s">
        <v>67</v>
      </c>
      <c r="AH14" s="25" t="s">
        <v>68</v>
      </c>
      <c r="AI14" s="25" t="s">
        <v>69</v>
      </c>
      <c r="AJ14" s="25" t="s">
        <v>70</v>
      </c>
      <c r="AK14" s="25" t="s">
        <v>71</v>
      </c>
    </row>
    <row r="15" spans="1:37" ht="13.5" customHeight="1" thickTop="1">
      <c r="A15" s="60" t="s">
        <v>16</v>
      </c>
      <c r="B15" s="21" t="s">
        <v>4</v>
      </c>
      <c r="C15" s="26">
        <f>C10*12%/10</f>
        <v>5.798399999999999</v>
      </c>
      <c r="D15" s="26">
        <f aca="true" t="shared" si="6" ref="D15:L15">D10*10%/10</f>
        <v>7.0489999999999995</v>
      </c>
      <c r="E15" s="26">
        <f>E10*15%/10</f>
        <v>8.5425</v>
      </c>
      <c r="F15" s="26">
        <f>F10*13%/10</f>
        <v>6.678100000000001</v>
      </c>
      <c r="G15" s="26">
        <f>G10*12%/10</f>
        <v>6.0767999999999995</v>
      </c>
      <c r="H15" s="26">
        <f t="shared" si="6"/>
        <v>5.204</v>
      </c>
      <c r="I15" s="26">
        <f t="shared" si="6"/>
        <v>5.05</v>
      </c>
      <c r="J15" s="26">
        <f>J10*11%/10</f>
        <v>5.749700000000001</v>
      </c>
      <c r="K15" s="26">
        <f>K10*11%/10</f>
        <v>5.819</v>
      </c>
      <c r="L15" s="26">
        <f t="shared" si="6"/>
        <v>5.115</v>
      </c>
      <c r="M15" s="26">
        <f>M10*12%/10</f>
        <v>6.1584</v>
      </c>
      <c r="N15" s="26">
        <f>N10*12%/10</f>
        <v>6.177599999999999</v>
      </c>
      <c r="O15" s="26">
        <f>O10*12%/10</f>
        <v>6.2208</v>
      </c>
      <c r="P15" s="26">
        <f>P10*12%/10</f>
        <v>6.153599999999999</v>
      </c>
      <c r="Q15" s="26">
        <f>Q10*12%/10</f>
        <v>6.1739999999999995</v>
      </c>
      <c r="R15" s="26">
        <f>R10*8%/10</f>
        <v>4.1072</v>
      </c>
      <c r="S15" s="26">
        <f aca="true" t="shared" si="7" ref="S15:AG15">S10*8%/10</f>
        <v>4.129600000000001</v>
      </c>
      <c r="T15" s="26">
        <f t="shared" si="7"/>
        <v>3.1928</v>
      </c>
      <c r="U15" s="26">
        <f t="shared" si="7"/>
        <v>4.2736</v>
      </c>
      <c r="V15" s="26">
        <f t="shared" si="7"/>
        <v>3.2456000000000005</v>
      </c>
      <c r="W15" s="26">
        <f t="shared" si="7"/>
        <v>3.2408</v>
      </c>
      <c r="X15" s="26">
        <f t="shared" si="7"/>
        <v>3.2119999999999997</v>
      </c>
      <c r="Y15" s="26">
        <f t="shared" si="7"/>
        <v>3.2296</v>
      </c>
      <c r="Z15" s="26">
        <f t="shared" si="7"/>
        <v>4.0536</v>
      </c>
      <c r="AA15" s="26">
        <f t="shared" si="7"/>
        <v>2.6744</v>
      </c>
      <c r="AB15" s="26">
        <f t="shared" si="7"/>
        <v>2.6344000000000003</v>
      </c>
      <c r="AC15" s="26">
        <f t="shared" si="7"/>
        <v>4.0912</v>
      </c>
      <c r="AD15" s="26">
        <f t="shared" si="7"/>
        <v>4.0704</v>
      </c>
      <c r="AE15" s="26">
        <f t="shared" si="7"/>
        <v>4.3488</v>
      </c>
      <c r="AF15" s="26">
        <f t="shared" si="7"/>
        <v>3.2208000000000006</v>
      </c>
      <c r="AG15" s="26">
        <f t="shared" si="7"/>
        <v>2.5928</v>
      </c>
      <c r="AH15" s="26">
        <v>0</v>
      </c>
      <c r="AI15" s="26">
        <v>0</v>
      </c>
      <c r="AJ15" s="26">
        <v>0</v>
      </c>
      <c r="AK15" s="26">
        <v>0</v>
      </c>
    </row>
    <row r="16" spans="1:37" ht="13.5" customHeight="1">
      <c r="A16" s="61"/>
      <c r="B16" s="16" t="s">
        <v>13</v>
      </c>
      <c r="C16" s="27">
        <f aca="true" t="shared" si="8" ref="C16:N16">2281.73*C15</f>
        <v>13230.383231999998</v>
      </c>
      <c r="D16" s="27">
        <f t="shared" si="8"/>
        <v>16083.91477</v>
      </c>
      <c r="E16" s="27">
        <f t="shared" si="8"/>
        <v>19491.678525</v>
      </c>
      <c r="F16" s="27">
        <f t="shared" si="8"/>
        <v>15237.621113000001</v>
      </c>
      <c r="G16" s="27">
        <f t="shared" si="8"/>
        <v>13865.616864</v>
      </c>
      <c r="H16" s="27">
        <f t="shared" si="8"/>
        <v>11874.12292</v>
      </c>
      <c r="I16" s="27">
        <f t="shared" si="8"/>
        <v>11522.736499999999</v>
      </c>
      <c r="J16" s="27">
        <f t="shared" si="8"/>
        <v>13119.262981000002</v>
      </c>
      <c r="K16" s="27">
        <f t="shared" si="8"/>
        <v>13277.38687</v>
      </c>
      <c r="L16" s="27">
        <f t="shared" si="8"/>
        <v>11671.04895</v>
      </c>
      <c r="M16" s="27">
        <f t="shared" si="8"/>
        <v>14051.806032</v>
      </c>
      <c r="N16" s="27">
        <f t="shared" si="8"/>
        <v>14095.615247999998</v>
      </c>
      <c r="O16" s="27">
        <f>2281.73*O15</f>
        <v>14194.185984</v>
      </c>
      <c r="P16" s="27">
        <f>2281.73*P15</f>
        <v>14040.853727999998</v>
      </c>
      <c r="Q16" s="27">
        <f>2281.73*Q15</f>
        <v>14087.40102</v>
      </c>
      <c r="R16" s="27">
        <f>2281.73*R15</f>
        <v>9371.521455999999</v>
      </c>
      <c r="S16" s="27">
        <f aca="true" t="shared" si="9" ref="S16:AK16">2281.73*S15</f>
        <v>9422.632208000003</v>
      </c>
      <c r="T16" s="27">
        <f t="shared" si="9"/>
        <v>7285.107544</v>
      </c>
      <c r="U16" s="27">
        <f t="shared" si="9"/>
        <v>9751.201328000001</v>
      </c>
      <c r="V16" s="27">
        <f t="shared" si="9"/>
        <v>7405.582888000001</v>
      </c>
      <c r="W16" s="27">
        <f t="shared" si="9"/>
        <v>7394.630584</v>
      </c>
      <c r="X16" s="27">
        <f t="shared" si="9"/>
        <v>7328.916759999999</v>
      </c>
      <c r="Y16" s="27">
        <f t="shared" si="9"/>
        <v>7369.075208</v>
      </c>
      <c r="Z16" s="27">
        <f t="shared" si="9"/>
        <v>9249.220728</v>
      </c>
      <c r="AA16" s="27">
        <f t="shared" si="9"/>
        <v>6102.258712</v>
      </c>
      <c r="AB16" s="27">
        <f t="shared" si="9"/>
        <v>6010.989512000001</v>
      </c>
      <c r="AC16" s="27">
        <f t="shared" si="9"/>
        <v>9335.013776</v>
      </c>
      <c r="AD16" s="27">
        <f t="shared" si="9"/>
        <v>9287.553792</v>
      </c>
      <c r="AE16" s="27">
        <f t="shared" si="9"/>
        <v>9922.787424</v>
      </c>
      <c r="AF16" s="27">
        <f t="shared" si="9"/>
        <v>7348.995984000001</v>
      </c>
      <c r="AG16" s="27">
        <f t="shared" si="9"/>
        <v>5916.069544</v>
      </c>
      <c r="AH16" s="27">
        <f t="shared" si="9"/>
        <v>0</v>
      </c>
      <c r="AI16" s="27">
        <f t="shared" si="9"/>
        <v>0</v>
      </c>
      <c r="AJ16" s="27">
        <f t="shared" si="9"/>
        <v>0</v>
      </c>
      <c r="AK16" s="27">
        <f t="shared" si="9"/>
        <v>0</v>
      </c>
    </row>
    <row r="17" spans="1:37" ht="13.5" customHeight="1">
      <c r="A17" s="61"/>
      <c r="B17" s="16" t="s">
        <v>2</v>
      </c>
      <c r="C17" s="27">
        <f aca="true" t="shared" si="10" ref="C17:N17">C16/C9/12</f>
        <v>2.28173</v>
      </c>
      <c r="D17" s="27">
        <f t="shared" si="10"/>
        <v>1.9014416666666667</v>
      </c>
      <c r="E17" s="27">
        <f t="shared" si="10"/>
        <v>2.8521625</v>
      </c>
      <c r="F17" s="27">
        <f t="shared" si="10"/>
        <v>2.4718741666666664</v>
      </c>
      <c r="G17" s="27">
        <f t="shared" si="10"/>
        <v>2.28173</v>
      </c>
      <c r="H17" s="27">
        <f t="shared" si="10"/>
        <v>1.9014416666666667</v>
      </c>
      <c r="I17" s="27">
        <f t="shared" si="10"/>
        <v>1.9014416666666667</v>
      </c>
      <c r="J17" s="27">
        <f t="shared" si="10"/>
        <v>2.0915858333333337</v>
      </c>
      <c r="K17" s="27">
        <f t="shared" si="10"/>
        <v>2.0915858333333333</v>
      </c>
      <c r="L17" s="27">
        <f t="shared" si="10"/>
        <v>1.9014416666666667</v>
      </c>
      <c r="M17" s="27">
        <f t="shared" si="10"/>
        <v>2.28173</v>
      </c>
      <c r="N17" s="27">
        <f t="shared" si="10"/>
        <v>2.28173</v>
      </c>
      <c r="O17" s="27">
        <f>O16/O9/12</f>
        <v>2.28173</v>
      </c>
      <c r="P17" s="27">
        <f>P16/P9/12</f>
        <v>2.28173</v>
      </c>
      <c r="Q17" s="27">
        <f>Q16/Q9/12</f>
        <v>2.28173</v>
      </c>
      <c r="R17" s="27">
        <f>R16/R9/12</f>
        <v>1.5211533333333331</v>
      </c>
      <c r="S17" s="27">
        <f aca="true" t="shared" si="11" ref="S17:AK17">S16/S9/12</f>
        <v>1.5211533333333336</v>
      </c>
      <c r="T17" s="27">
        <f t="shared" si="11"/>
        <v>1.5211533333333334</v>
      </c>
      <c r="U17" s="27">
        <f t="shared" si="11"/>
        <v>1.5211533333333334</v>
      </c>
      <c r="V17" s="27">
        <f t="shared" si="11"/>
        <v>1.5211533333333336</v>
      </c>
      <c r="W17" s="27">
        <f t="shared" si="11"/>
        <v>1.5211533333333334</v>
      </c>
      <c r="X17" s="27">
        <f t="shared" si="11"/>
        <v>1.5211533333333331</v>
      </c>
      <c r="Y17" s="27">
        <f t="shared" si="11"/>
        <v>1.5211533333333334</v>
      </c>
      <c r="Z17" s="27">
        <f t="shared" si="11"/>
        <v>1.5211533333333334</v>
      </c>
      <c r="AA17" s="27">
        <f t="shared" si="11"/>
        <v>1.5211533333333334</v>
      </c>
      <c r="AB17" s="27">
        <f t="shared" si="11"/>
        <v>1.5211533333333336</v>
      </c>
      <c r="AC17" s="27">
        <f t="shared" si="11"/>
        <v>1.5211533333333334</v>
      </c>
      <c r="AD17" s="27">
        <f t="shared" si="11"/>
        <v>1.5211533333333334</v>
      </c>
      <c r="AE17" s="27">
        <f t="shared" si="11"/>
        <v>1.5211533333333334</v>
      </c>
      <c r="AF17" s="27">
        <f t="shared" si="11"/>
        <v>1.5211533333333334</v>
      </c>
      <c r="AG17" s="27">
        <f t="shared" si="11"/>
        <v>1.5211533333333334</v>
      </c>
      <c r="AH17" s="27">
        <f t="shared" si="11"/>
        <v>0</v>
      </c>
      <c r="AI17" s="27">
        <f t="shared" si="11"/>
        <v>0</v>
      </c>
      <c r="AJ17" s="27">
        <f t="shared" si="11"/>
        <v>0</v>
      </c>
      <c r="AK17" s="27">
        <f t="shared" si="11"/>
        <v>0</v>
      </c>
    </row>
    <row r="18" spans="1:37" ht="13.5" customHeight="1" thickBot="1">
      <c r="A18" s="62"/>
      <c r="B18" s="18" t="s">
        <v>0</v>
      </c>
      <c r="C18" s="25" t="s">
        <v>14</v>
      </c>
      <c r="D18" s="25" t="s">
        <v>14</v>
      </c>
      <c r="E18" s="25" t="s">
        <v>14</v>
      </c>
      <c r="F18" s="25" t="s">
        <v>14</v>
      </c>
      <c r="G18" s="25" t="s">
        <v>14</v>
      </c>
      <c r="H18" s="25" t="s">
        <v>14</v>
      </c>
      <c r="I18" s="25" t="s">
        <v>14</v>
      </c>
      <c r="J18" s="25" t="s">
        <v>14</v>
      </c>
      <c r="K18" s="25" t="s">
        <v>14</v>
      </c>
      <c r="L18" s="25" t="s">
        <v>14</v>
      </c>
      <c r="M18" s="25" t="s">
        <v>14</v>
      </c>
      <c r="N18" s="25" t="s">
        <v>14</v>
      </c>
      <c r="O18" s="25" t="s">
        <v>14</v>
      </c>
      <c r="P18" s="25" t="s">
        <v>14</v>
      </c>
      <c r="Q18" s="25" t="s">
        <v>14</v>
      </c>
      <c r="R18" s="25" t="s">
        <v>14</v>
      </c>
      <c r="S18" s="25" t="s">
        <v>24</v>
      </c>
      <c r="T18" s="25" t="s">
        <v>25</v>
      </c>
      <c r="U18" s="25" t="s">
        <v>26</v>
      </c>
      <c r="V18" s="25" t="s">
        <v>52</v>
      </c>
      <c r="W18" s="25" t="s">
        <v>53</v>
      </c>
      <c r="X18" s="25" t="s">
        <v>54</v>
      </c>
      <c r="Y18" s="25" t="s">
        <v>55</v>
      </c>
      <c r="Z18" s="25" t="s">
        <v>56</v>
      </c>
      <c r="AA18" s="25" t="s">
        <v>57</v>
      </c>
      <c r="AB18" s="25" t="s">
        <v>58</v>
      </c>
      <c r="AC18" s="25" t="s">
        <v>59</v>
      </c>
      <c r="AD18" s="25" t="s">
        <v>60</v>
      </c>
      <c r="AE18" s="25" t="s">
        <v>61</v>
      </c>
      <c r="AF18" s="25" t="s">
        <v>62</v>
      </c>
      <c r="AG18" s="25" t="s">
        <v>63</v>
      </c>
      <c r="AH18" s="25" t="s">
        <v>64</v>
      </c>
      <c r="AI18" s="25" t="s">
        <v>65</v>
      </c>
      <c r="AJ18" s="25" t="s">
        <v>66</v>
      </c>
      <c r="AK18" s="25" t="s">
        <v>67</v>
      </c>
    </row>
    <row r="19" spans="1:37" ht="13.5" customHeight="1" thickTop="1">
      <c r="A19" s="60" t="s">
        <v>17</v>
      </c>
      <c r="B19" s="19" t="s">
        <v>11</v>
      </c>
      <c r="C19" s="28">
        <v>370.2</v>
      </c>
      <c r="D19" s="28">
        <v>493.9</v>
      </c>
      <c r="E19" s="28">
        <v>445.5</v>
      </c>
      <c r="F19" s="28">
        <v>425.6</v>
      </c>
      <c r="G19" s="28">
        <v>395</v>
      </c>
      <c r="H19" s="28">
        <v>407.2</v>
      </c>
      <c r="I19" s="28">
        <v>398.4</v>
      </c>
      <c r="J19" s="28">
        <v>409.4</v>
      </c>
      <c r="K19" s="28">
        <v>404.4</v>
      </c>
      <c r="L19" s="28">
        <v>406.3</v>
      </c>
      <c r="M19" s="28">
        <v>393.6</v>
      </c>
      <c r="N19" s="28">
        <v>395</v>
      </c>
      <c r="O19" s="28">
        <v>397.6</v>
      </c>
      <c r="P19" s="28">
        <v>396.2</v>
      </c>
      <c r="Q19" s="28">
        <v>393.6</v>
      </c>
      <c r="R19" s="28">
        <v>395.6</v>
      </c>
      <c r="S19" s="28">
        <v>254.2</v>
      </c>
      <c r="T19" s="28">
        <v>311.4</v>
      </c>
      <c r="U19" s="28">
        <v>393.4</v>
      </c>
      <c r="V19" s="28">
        <v>311.9</v>
      </c>
      <c r="W19" s="28">
        <v>313.7</v>
      </c>
      <c r="X19" s="28">
        <v>312.9</v>
      </c>
      <c r="Y19" s="28">
        <v>312.4</v>
      </c>
      <c r="Z19" s="28">
        <v>399.8</v>
      </c>
      <c r="AA19" s="28">
        <v>264.3</v>
      </c>
      <c r="AB19" s="28">
        <v>257.2</v>
      </c>
      <c r="AC19" s="28">
        <v>358.2</v>
      </c>
      <c r="AD19" s="28">
        <v>368.4</v>
      </c>
      <c r="AE19" s="28">
        <v>404.4</v>
      </c>
      <c r="AF19" s="28">
        <v>317.3</v>
      </c>
      <c r="AG19" s="28">
        <v>255.2</v>
      </c>
      <c r="AH19" s="28">
        <v>406.9</v>
      </c>
      <c r="AI19" s="28">
        <v>412.5</v>
      </c>
      <c r="AJ19" s="28">
        <v>413.7</v>
      </c>
      <c r="AK19" s="28">
        <v>406</v>
      </c>
    </row>
    <row r="20" spans="1:37" ht="13.5" customHeight="1">
      <c r="A20" s="61"/>
      <c r="B20" s="15" t="s">
        <v>4</v>
      </c>
      <c r="C20" s="29">
        <f>C19*0.1</f>
        <v>37.02</v>
      </c>
      <c r="D20" s="29">
        <f aca="true" t="shared" si="12" ref="D20:AF20">D19*0.1</f>
        <v>49.39</v>
      </c>
      <c r="E20" s="29">
        <f>E19*0.07</f>
        <v>31.185000000000002</v>
      </c>
      <c r="F20" s="29">
        <f>F19*0.07</f>
        <v>29.792000000000005</v>
      </c>
      <c r="G20" s="29">
        <f t="shared" si="12"/>
        <v>39.5</v>
      </c>
      <c r="H20" s="29">
        <f t="shared" si="12"/>
        <v>40.72</v>
      </c>
      <c r="I20" s="29">
        <f t="shared" si="12"/>
        <v>39.84</v>
      </c>
      <c r="J20" s="29">
        <f t="shared" si="12"/>
        <v>40.94</v>
      </c>
      <c r="K20" s="29">
        <f t="shared" si="12"/>
        <v>40.44</v>
      </c>
      <c r="L20" s="29">
        <f t="shared" si="12"/>
        <v>40.63</v>
      </c>
      <c r="M20" s="29">
        <f t="shared" si="12"/>
        <v>39.36000000000001</v>
      </c>
      <c r="N20" s="29">
        <f t="shared" si="12"/>
        <v>39.5</v>
      </c>
      <c r="O20" s="29">
        <f t="shared" si="12"/>
        <v>39.760000000000005</v>
      </c>
      <c r="P20" s="29">
        <f t="shared" si="12"/>
        <v>39.620000000000005</v>
      </c>
      <c r="Q20" s="29">
        <f t="shared" si="12"/>
        <v>39.36000000000001</v>
      </c>
      <c r="R20" s="29">
        <f>R19*0.11</f>
        <v>43.516000000000005</v>
      </c>
      <c r="S20" s="29">
        <f>S19*0.18</f>
        <v>45.75599999999999</v>
      </c>
      <c r="T20" s="29">
        <f>T19*0.12</f>
        <v>37.367999999999995</v>
      </c>
      <c r="U20" s="29">
        <f>U19*0.12</f>
        <v>47.208</v>
      </c>
      <c r="V20" s="29">
        <f t="shared" si="12"/>
        <v>31.189999999999998</v>
      </c>
      <c r="W20" s="29">
        <f t="shared" si="12"/>
        <v>31.37</v>
      </c>
      <c r="X20" s="29">
        <f t="shared" si="12"/>
        <v>31.29</v>
      </c>
      <c r="Y20" s="29">
        <f t="shared" si="12"/>
        <v>31.24</v>
      </c>
      <c r="Z20" s="29">
        <f t="shared" si="12"/>
        <v>39.980000000000004</v>
      </c>
      <c r="AA20" s="29">
        <f>AA19*0.12</f>
        <v>31.716</v>
      </c>
      <c r="AB20" s="29">
        <f>AB19*0.11</f>
        <v>28.291999999999998</v>
      </c>
      <c r="AC20" s="29">
        <f>AC19*0.12</f>
        <v>42.983999999999995</v>
      </c>
      <c r="AD20" s="29">
        <f>AD19*0.12</f>
        <v>44.208</v>
      </c>
      <c r="AE20" s="29">
        <f>AE19*0.12</f>
        <v>48.528</v>
      </c>
      <c r="AF20" s="29">
        <f t="shared" si="12"/>
        <v>31.730000000000004</v>
      </c>
      <c r="AG20" s="29">
        <f>AG19*0.11</f>
        <v>28.072</v>
      </c>
      <c r="AH20" s="29">
        <f>AH19*0.2</f>
        <v>81.38</v>
      </c>
      <c r="AI20" s="29">
        <f>AI19*0.2</f>
        <v>82.5</v>
      </c>
      <c r="AJ20" s="29">
        <f>AJ19*0.2</f>
        <v>82.74000000000001</v>
      </c>
      <c r="AK20" s="29">
        <f>AK19*0.2</f>
        <v>81.2</v>
      </c>
    </row>
    <row r="21" spans="1:37" ht="13.5" customHeight="1">
      <c r="A21" s="61"/>
      <c r="B21" s="16" t="s">
        <v>13</v>
      </c>
      <c r="C21" s="30">
        <f aca="true" t="shared" si="13" ref="C21:N21">445.14*C20</f>
        <v>16479.0828</v>
      </c>
      <c r="D21" s="30">
        <f t="shared" si="13"/>
        <v>21985.4646</v>
      </c>
      <c r="E21" s="30">
        <f t="shared" si="13"/>
        <v>13881.690900000001</v>
      </c>
      <c r="F21" s="30">
        <f t="shared" si="13"/>
        <v>13261.610880000002</v>
      </c>
      <c r="G21" s="30">
        <f t="shared" si="13"/>
        <v>17583.03</v>
      </c>
      <c r="H21" s="30">
        <f t="shared" si="13"/>
        <v>18126.1008</v>
      </c>
      <c r="I21" s="30">
        <f t="shared" si="13"/>
        <v>17734.3776</v>
      </c>
      <c r="J21" s="30">
        <f t="shared" si="13"/>
        <v>18224.0316</v>
      </c>
      <c r="K21" s="30">
        <f t="shared" si="13"/>
        <v>18001.4616</v>
      </c>
      <c r="L21" s="30">
        <f t="shared" si="13"/>
        <v>18086.0382</v>
      </c>
      <c r="M21" s="30">
        <f t="shared" si="13"/>
        <v>17520.710400000004</v>
      </c>
      <c r="N21" s="30">
        <f t="shared" si="13"/>
        <v>17583.03</v>
      </c>
      <c r="O21" s="30">
        <f>445.14*O20</f>
        <v>17698.7664</v>
      </c>
      <c r="P21" s="30">
        <f>445.14*P20</f>
        <v>17636.4468</v>
      </c>
      <c r="Q21" s="30">
        <f>445.14*Q20</f>
        <v>17520.710400000004</v>
      </c>
      <c r="R21" s="30">
        <f>445.14*R20</f>
        <v>19370.71224</v>
      </c>
      <c r="S21" s="30">
        <f aca="true" t="shared" si="14" ref="S21:AK21">445.14*S20</f>
        <v>20367.825839999998</v>
      </c>
      <c r="T21" s="30">
        <f t="shared" si="14"/>
        <v>16633.991519999996</v>
      </c>
      <c r="U21" s="30">
        <f t="shared" si="14"/>
        <v>21014.16912</v>
      </c>
      <c r="V21" s="30">
        <f t="shared" si="14"/>
        <v>13883.916599999999</v>
      </c>
      <c r="W21" s="30">
        <f t="shared" si="14"/>
        <v>13964.0418</v>
      </c>
      <c r="X21" s="30">
        <f t="shared" si="14"/>
        <v>13928.4306</v>
      </c>
      <c r="Y21" s="30">
        <f t="shared" si="14"/>
        <v>13906.173599999998</v>
      </c>
      <c r="Z21" s="30">
        <f t="shared" si="14"/>
        <v>17796.697200000002</v>
      </c>
      <c r="AA21" s="30">
        <f t="shared" si="14"/>
        <v>14118.06024</v>
      </c>
      <c r="AB21" s="30">
        <f t="shared" si="14"/>
        <v>12593.90088</v>
      </c>
      <c r="AC21" s="30">
        <f t="shared" si="14"/>
        <v>19133.897759999996</v>
      </c>
      <c r="AD21" s="30">
        <f t="shared" si="14"/>
        <v>19678.74912</v>
      </c>
      <c r="AE21" s="30">
        <f t="shared" si="14"/>
        <v>21601.75392</v>
      </c>
      <c r="AF21" s="30">
        <f t="shared" si="14"/>
        <v>14124.292200000002</v>
      </c>
      <c r="AG21" s="30">
        <f t="shared" si="14"/>
        <v>12495.97008</v>
      </c>
      <c r="AH21" s="30">
        <f t="shared" si="14"/>
        <v>36225.4932</v>
      </c>
      <c r="AI21" s="30">
        <f t="shared" si="14"/>
        <v>36724.049999999996</v>
      </c>
      <c r="AJ21" s="30">
        <f t="shared" si="14"/>
        <v>36830.8836</v>
      </c>
      <c r="AK21" s="30">
        <f t="shared" si="14"/>
        <v>36145.368</v>
      </c>
    </row>
    <row r="22" spans="1:37" ht="13.5" customHeight="1">
      <c r="A22" s="61"/>
      <c r="B22" s="16" t="s">
        <v>2</v>
      </c>
      <c r="C22" s="27">
        <f aca="true" t="shared" si="15" ref="C22:N22">C21/C9/12</f>
        <v>2.8420051738410597</v>
      </c>
      <c r="D22" s="27">
        <f t="shared" si="15"/>
        <v>2.5991233508299048</v>
      </c>
      <c r="E22" s="27">
        <f t="shared" si="15"/>
        <v>2.031268788410887</v>
      </c>
      <c r="F22" s="27">
        <f t="shared" si="15"/>
        <v>2.151322250340666</v>
      </c>
      <c r="G22" s="27">
        <f t="shared" si="15"/>
        <v>2.893468601895735</v>
      </c>
      <c r="H22" s="27">
        <f t="shared" si="15"/>
        <v>2.9025910837817066</v>
      </c>
      <c r="I22" s="27">
        <f t="shared" si="15"/>
        <v>2.9264649504950495</v>
      </c>
      <c r="J22" s="27">
        <f t="shared" si="15"/>
        <v>2.9054319877558825</v>
      </c>
      <c r="K22" s="27">
        <f t="shared" si="15"/>
        <v>2.8357689981096406</v>
      </c>
      <c r="L22" s="27">
        <f t="shared" si="15"/>
        <v>2.9465686217008797</v>
      </c>
      <c r="M22" s="27">
        <f t="shared" si="15"/>
        <v>2.845010132501949</v>
      </c>
      <c r="N22" s="27">
        <f t="shared" si="15"/>
        <v>2.846255827505827</v>
      </c>
      <c r="O22" s="27">
        <f>O21/O9/12</f>
        <v>2.8450949074074074</v>
      </c>
      <c r="P22" s="27">
        <f>P21/P9/12</f>
        <v>2.86603724648986</v>
      </c>
      <c r="Q22" s="27">
        <f>Q21/Q9/12</f>
        <v>2.8378215743440243</v>
      </c>
      <c r="R22" s="27">
        <f>R21/R9/12</f>
        <v>3.1441878067783406</v>
      </c>
      <c r="S22" s="27">
        <f aca="true" t="shared" si="16" ref="S22:AK22">S21/S9/12</f>
        <v>3.288103099573808</v>
      </c>
      <c r="T22" s="27">
        <f t="shared" si="16"/>
        <v>3.473229666750187</v>
      </c>
      <c r="U22" s="27">
        <f t="shared" si="16"/>
        <v>3.2781369524522646</v>
      </c>
      <c r="V22" s="27">
        <f t="shared" si="16"/>
        <v>2.851843850135568</v>
      </c>
      <c r="W22" s="27">
        <f t="shared" si="16"/>
        <v>2.872550357936312</v>
      </c>
      <c r="X22" s="27">
        <f t="shared" si="16"/>
        <v>2.8909154420921546</v>
      </c>
      <c r="Y22" s="27">
        <f t="shared" si="16"/>
        <v>2.870566757493188</v>
      </c>
      <c r="Z22" s="27">
        <f t="shared" si="16"/>
        <v>2.9268957963291893</v>
      </c>
      <c r="AA22" s="27">
        <f t="shared" si="16"/>
        <v>3.5193090637152262</v>
      </c>
      <c r="AB22" s="27">
        <f t="shared" si="16"/>
        <v>3.187038384451867</v>
      </c>
      <c r="AC22" s="27">
        <f t="shared" si="16"/>
        <v>3.11789495502542</v>
      </c>
      <c r="AD22" s="27">
        <f t="shared" si="16"/>
        <v>3.223065566037736</v>
      </c>
      <c r="AE22" s="27">
        <f t="shared" si="16"/>
        <v>3.3115271523178804</v>
      </c>
      <c r="AF22" s="27">
        <f t="shared" si="16"/>
        <v>2.923557749627422</v>
      </c>
      <c r="AG22" s="27">
        <f t="shared" si="16"/>
        <v>3.212992409750077</v>
      </c>
      <c r="AH22" s="27">
        <f t="shared" si="16"/>
        <v>5.212901226040407</v>
      </c>
      <c r="AI22" s="27">
        <f t="shared" si="16"/>
        <v>5.139105793450881</v>
      </c>
      <c r="AJ22" s="27">
        <f t="shared" si="16"/>
        <v>5.196817304436166</v>
      </c>
      <c r="AK22" s="27">
        <f t="shared" si="16"/>
        <v>5.204966303784344</v>
      </c>
    </row>
    <row r="23" spans="1:37" ht="13.5" customHeight="1" thickBot="1">
      <c r="A23" s="62"/>
      <c r="B23" s="18" t="s">
        <v>0</v>
      </c>
      <c r="C23" s="25" t="s">
        <v>21</v>
      </c>
      <c r="D23" s="25" t="s">
        <v>21</v>
      </c>
      <c r="E23" s="25" t="s">
        <v>21</v>
      </c>
      <c r="F23" s="25" t="s">
        <v>21</v>
      </c>
      <c r="G23" s="25" t="s">
        <v>21</v>
      </c>
      <c r="H23" s="25" t="s">
        <v>21</v>
      </c>
      <c r="I23" s="25" t="s">
        <v>21</v>
      </c>
      <c r="J23" s="25" t="s">
        <v>21</v>
      </c>
      <c r="K23" s="25" t="s">
        <v>21</v>
      </c>
      <c r="L23" s="25" t="s">
        <v>21</v>
      </c>
      <c r="M23" s="25" t="s">
        <v>21</v>
      </c>
      <c r="N23" s="25" t="s">
        <v>21</v>
      </c>
      <c r="O23" s="25" t="s">
        <v>14</v>
      </c>
      <c r="P23" s="25" t="s">
        <v>21</v>
      </c>
      <c r="Q23" s="25" t="s">
        <v>21</v>
      </c>
      <c r="R23" s="25" t="s">
        <v>21</v>
      </c>
      <c r="S23" s="25" t="s">
        <v>21</v>
      </c>
      <c r="T23" s="25" t="s">
        <v>21</v>
      </c>
      <c r="U23" s="25" t="s">
        <v>21</v>
      </c>
      <c r="V23" s="25" t="s">
        <v>21</v>
      </c>
      <c r="W23" s="25" t="s">
        <v>21</v>
      </c>
      <c r="X23" s="25" t="s">
        <v>21</v>
      </c>
      <c r="Y23" s="25" t="s">
        <v>21</v>
      </c>
      <c r="Z23" s="25" t="s">
        <v>21</v>
      </c>
      <c r="AA23" s="25" t="s">
        <v>21</v>
      </c>
      <c r="AB23" s="25" t="s">
        <v>21</v>
      </c>
      <c r="AC23" s="25" t="s">
        <v>21</v>
      </c>
      <c r="AD23" s="25" t="s">
        <v>21</v>
      </c>
      <c r="AE23" s="25" t="s">
        <v>21</v>
      </c>
      <c r="AF23" s="25" t="s">
        <v>21</v>
      </c>
      <c r="AG23" s="25" t="s">
        <v>21</v>
      </c>
      <c r="AH23" s="25" t="s">
        <v>21</v>
      </c>
      <c r="AI23" s="25" t="s">
        <v>21</v>
      </c>
      <c r="AJ23" s="25" t="s">
        <v>21</v>
      </c>
      <c r="AK23" s="25" t="s">
        <v>21</v>
      </c>
    </row>
    <row r="24" spans="1:37" ht="13.5" customHeight="1" thickTop="1">
      <c r="A24" s="55" t="s">
        <v>18</v>
      </c>
      <c r="B24" s="17" t="s">
        <v>4</v>
      </c>
      <c r="C24" s="31">
        <f>C10*0.25%</f>
        <v>1.208</v>
      </c>
      <c r="D24" s="31">
        <f aca="true" t="shared" si="17" ref="D24:AK24">D10*0.25%</f>
        <v>1.7622499999999999</v>
      </c>
      <c r="E24" s="31">
        <f t="shared" si="17"/>
        <v>1.42375</v>
      </c>
      <c r="F24" s="31">
        <f t="shared" si="17"/>
        <v>1.2842500000000001</v>
      </c>
      <c r="G24" s="31">
        <f t="shared" si="17"/>
        <v>1.266</v>
      </c>
      <c r="H24" s="31">
        <f t="shared" si="17"/>
        <v>1.301</v>
      </c>
      <c r="I24" s="31">
        <f t="shared" si="17"/>
        <v>1.2625</v>
      </c>
      <c r="J24" s="31">
        <f t="shared" si="17"/>
        <v>1.30675</v>
      </c>
      <c r="K24" s="31">
        <f t="shared" si="17"/>
        <v>1.3225</v>
      </c>
      <c r="L24" s="31">
        <f t="shared" si="17"/>
        <v>1.27875</v>
      </c>
      <c r="M24" s="31">
        <f t="shared" si="17"/>
        <v>1.2830000000000001</v>
      </c>
      <c r="N24" s="31">
        <f t="shared" si="17"/>
        <v>1.287</v>
      </c>
      <c r="O24" s="31">
        <f t="shared" si="17"/>
        <v>1.296</v>
      </c>
      <c r="P24" s="31">
        <f t="shared" si="17"/>
        <v>1.2819999999999998</v>
      </c>
      <c r="Q24" s="31">
        <f t="shared" si="17"/>
        <v>1.2862500000000001</v>
      </c>
      <c r="R24" s="31">
        <f t="shared" si="17"/>
        <v>1.2834999999999999</v>
      </c>
      <c r="S24" s="31">
        <f t="shared" si="17"/>
        <v>1.2905000000000002</v>
      </c>
      <c r="T24" s="31">
        <f t="shared" si="17"/>
        <v>0.99775</v>
      </c>
      <c r="U24" s="31">
        <f t="shared" si="17"/>
        <v>1.3355000000000001</v>
      </c>
      <c r="V24" s="31">
        <f t="shared" si="17"/>
        <v>1.01425</v>
      </c>
      <c r="W24" s="31">
        <f t="shared" si="17"/>
        <v>1.01275</v>
      </c>
      <c r="X24" s="31">
        <f t="shared" si="17"/>
        <v>1.00375</v>
      </c>
      <c r="Y24" s="31">
        <f t="shared" si="17"/>
        <v>1.00925</v>
      </c>
      <c r="Z24" s="31">
        <f t="shared" si="17"/>
        <v>1.26675</v>
      </c>
      <c r="AA24" s="31">
        <f t="shared" si="17"/>
        <v>0.83575</v>
      </c>
      <c r="AB24" s="31">
        <f t="shared" si="17"/>
        <v>0.82325</v>
      </c>
      <c r="AC24" s="31">
        <f t="shared" si="17"/>
        <v>1.2785</v>
      </c>
      <c r="AD24" s="31">
        <f t="shared" si="17"/>
        <v>1.272</v>
      </c>
      <c r="AE24" s="31">
        <f t="shared" si="17"/>
        <v>1.359</v>
      </c>
      <c r="AF24" s="31">
        <f t="shared" si="17"/>
        <v>1.0065000000000002</v>
      </c>
      <c r="AG24" s="31">
        <f t="shared" si="17"/>
        <v>0.81025</v>
      </c>
      <c r="AH24" s="31">
        <f t="shared" si="17"/>
        <v>1.44775</v>
      </c>
      <c r="AI24" s="31">
        <f t="shared" si="17"/>
        <v>1.48875</v>
      </c>
      <c r="AJ24" s="31">
        <f t="shared" si="17"/>
        <v>1.4765000000000001</v>
      </c>
      <c r="AK24" s="31">
        <f t="shared" si="17"/>
        <v>1.4467500000000002</v>
      </c>
    </row>
    <row r="25" spans="1:37" ht="13.5" customHeight="1">
      <c r="A25" s="56"/>
      <c r="B25" s="14" t="s">
        <v>13</v>
      </c>
      <c r="C25" s="4">
        <f aca="true" t="shared" si="18" ref="C25:N25">71.18*C24</f>
        <v>85.98544000000001</v>
      </c>
      <c r="D25" s="4">
        <f t="shared" si="18"/>
        <v>125.436955</v>
      </c>
      <c r="E25" s="4">
        <f t="shared" si="18"/>
        <v>101.34252500000001</v>
      </c>
      <c r="F25" s="4">
        <f t="shared" si="18"/>
        <v>91.41291500000001</v>
      </c>
      <c r="G25" s="4">
        <f t="shared" si="18"/>
        <v>90.11388000000001</v>
      </c>
      <c r="H25" s="4">
        <f t="shared" si="18"/>
        <v>92.60518</v>
      </c>
      <c r="I25" s="4">
        <f t="shared" si="18"/>
        <v>89.86475</v>
      </c>
      <c r="J25" s="4">
        <f t="shared" si="18"/>
        <v>93.01446500000002</v>
      </c>
      <c r="K25" s="4">
        <f t="shared" si="18"/>
        <v>94.13555000000001</v>
      </c>
      <c r="L25" s="4">
        <f t="shared" si="18"/>
        <v>91.02142500000001</v>
      </c>
      <c r="M25" s="4">
        <f t="shared" si="18"/>
        <v>91.32394000000002</v>
      </c>
      <c r="N25" s="4">
        <f t="shared" si="18"/>
        <v>91.60866</v>
      </c>
      <c r="O25" s="4">
        <f>71.18*O24</f>
        <v>92.24928000000001</v>
      </c>
      <c r="P25" s="4">
        <f>71.18*P24</f>
        <v>91.25276</v>
      </c>
      <c r="Q25" s="4">
        <f>71.18*Q24</f>
        <v>91.55527500000002</v>
      </c>
      <c r="R25" s="4">
        <f>71.18*R24</f>
        <v>91.35952999999999</v>
      </c>
      <c r="S25" s="4">
        <f aca="true" t="shared" si="19" ref="S25:AK25">71.18*S24</f>
        <v>91.85779000000002</v>
      </c>
      <c r="T25" s="4">
        <f t="shared" si="19"/>
        <v>71.019845</v>
      </c>
      <c r="U25" s="4">
        <f t="shared" si="19"/>
        <v>95.06089000000001</v>
      </c>
      <c r="V25" s="4">
        <f t="shared" si="19"/>
        <v>72.19431500000002</v>
      </c>
      <c r="W25" s="4">
        <f t="shared" si="19"/>
        <v>72.087545</v>
      </c>
      <c r="X25" s="4">
        <f t="shared" si="19"/>
        <v>71.44692500000001</v>
      </c>
      <c r="Y25" s="4">
        <f t="shared" si="19"/>
        <v>71.83841500000001</v>
      </c>
      <c r="Z25" s="4">
        <f t="shared" si="19"/>
        <v>90.16726500000001</v>
      </c>
      <c r="AA25" s="4">
        <f t="shared" si="19"/>
        <v>59.488685000000004</v>
      </c>
      <c r="AB25" s="4">
        <f t="shared" si="19"/>
        <v>58.59893500000001</v>
      </c>
      <c r="AC25" s="4">
        <f t="shared" si="19"/>
        <v>91.00363</v>
      </c>
      <c r="AD25" s="4">
        <f t="shared" si="19"/>
        <v>90.54096000000001</v>
      </c>
      <c r="AE25" s="4">
        <f t="shared" si="19"/>
        <v>96.73362</v>
      </c>
      <c r="AF25" s="4">
        <f t="shared" si="19"/>
        <v>71.64267000000002</v>
      </c>
      <c r="AG25" s="4">
        <f t="shared" si="19"/>
        <v>57.673595000000006</v>
      </c>
      <c r="AH25" s="4">
        <f t="shared" si="19"/>
        <v>103.05084500000001</v>
      </c>
      <c r="AI25" s="4">
        <f t="shared" si="19"/>
        <v>105.96922500000001</v>
      </c>
      <c r="AJ25" s="4">
        <f t="shared" si="19"/>
        <v>105.09727000000002</v>
      </c>
      <c r="AK25" s="4">
        <f t="shared" si="19"/>
        <v>102.97966500000003</v>
      </c>
    </row>
    <row r="26" spans="1:37" ht="13.5" customHeight="1">
      <c r="A26" s="56"/>
      <c r="B26" s="14" t="s">
        <v>2</v>
      </c>
      <c r="C26" s="4">
        <f aca="true" t="shared" si="20" ref="C26:N26">C25/C9/12</f>
        <v>0.01482916666666667</v>
      </c>
      <c r="D26" s="4">
        <f t="shared" si="20"/>
        <v>0.014829166666666666</v>
      </c>
      <c r="E26" s="4">
        <f t="shared" si="20"/>
        <v>0.01482916666666667</v>
      </c>
      <c r="F26" s="4">
        <f t="shared" si="20"/>
        <v>0.014829166666666666</v>
      </c>
      <c r="G26" s="4">
        <f t="shared" si="20"/>
        <v>0.01482916666666667</v>
      </c>
      <c r="H26" s="4">
        <f t="shared" si="20"/>
        <v>0.01482916666666667</v>
      </c>
      <c r="I26" s="4">
        <f t="shared" si="20"/>
        <v>0.014829166666666666</v>
      </c>
      <c r="J26" s="4">
        <f t="shared" si="20"/>
        <v>0.01482916666666667</v>
      </c>
      <c r="K26" s="4">
        <f t="shared" si="20"/>
        <v>0.01482916666666667</v>
      </c>
      <c r="L26" s="4">
        <f t="shared" si="20"/>
        <v>0.01482916666666667</v>
      </c>
      <c r="M26" s="4">
        <f t="shared" si="20"/>
        <v>0.01482916666666667</v>
      </c>
      <c r="N26" s="4">
        <f t="shared" si="20"/>
        <v>0.01482916666666667</v>
      </c>
      <c r="O26" s="4">
        <f>O25/O9/12</f>
        <v>0.01482916666666667</v>
      </c>
      <c r="P26" s="4">
        <f>P25/P9/12</f>
        <v>0.014829166666666666</v>
      </c>
      <c r="Q26" s="4">
        <f>Q25/Q9/12</f>
        <v>0.014829166666666671</v>
      </c>
      <c r="R26" s="4">
        <f>R25/R9/12</f>
        <v>0.014829166666666666</v>
      </c>
      <c r="S26" s="4">
        <f aca="true" t="shared" si="21" ref="S26:AK26">S25/S9/12</f>
        <v>0.01482916666666667</v>
      </c>
      <c r="T26" s="4">
        <f t="shared" si="21"/>
        <v>0.014829166666666666</v>
      </c>
      <c r="U26" s="4">
        <f t="shared" si="21"/>
        <v>0.01482916666666667</v>
      </c>
      <c r="V26" s="4">
        <f t="shared" si="21"/>
        <v>0.014829166666666671</v>
      </c>
      <c r="W26" s="4">
        <f t="shared" si="21"/>
        <v>0.014829166666666666</v>
      </c>
      <c r="X26" s="4">
        <f t="shared" si="21"/>
        <v>0.01482916666666667</v>
      </c>
      <c r="Y26" s="4">
        <f t="shared" si="21"/>
        <v>0.01482916666666667</v>
      </c>
      <c r="Z26" s="4">
        <f t="shared" si="21"/>
        <v>0.01482916666666667</v>
      </c>
      <c r="AA26" s="4">
        <f t="shared" si="21"/>
        <v>0.014829166666666666</v>
      </c>
      <c r="AB26" s="4">
        <f t="shared" si="21"/>
        <v>0.01482916666666667</v>
      </c>
      <c r="AC26" s="4">
        <f t="shared" si="21"/>
        <v>0.014829166666666666</v>
      </c>
      <c r="AD26" s="4">
        <f t="shared" si="21"/>
        <v>0.01482916666666667</v>
      </c>
      <c r="AE26" s="4">
        <f t="shared" si="21"/>
        <v>0.014829166666666666</v>
      </c>
      <c r="AF26" s="4">
        <f t="shared" si="21"/>
        <v>0.014829166666666671</v>
      </c>
      <c r="AG26" s="4">
        <f t="shared" si="21"/>
        <v>0.014829166666666666</v>
      </c>
      <c r="AH26" s="4">
        <f t="shared" si="21"/>
        <v>0.014829166666666666</v>
      </c>
      <c r="AI26" s="4">
        <f t="shared" si="21"/>
        <v>0.01482916666666667</v>
      </c>
      <c r="AJ26" s="4">
        <f t="shared" si="21"/>
        <v>0.01482916666666667</v>
      </c>
      <c r="AK26" s="4">
        <f t="shared" si="21"/>
        <v>0.01482916666666667</v>
      </c>
    </row>
    <row r="27" spans="1:37" ht="13.5" customHeight="1" thickBot="1">
      <c r="A27" s="57"/>
      <c r="B27" s="18" t="s">
        <v>0</v>
      </c>
      <c r="C27" s="25" t="s">
        <v>14</v>
      </c>
      <c r="D27" s="25" t="s">
        <v>14</v>
      </c>
      <c r="E27" s="25" t="s">
        <v>14</v>
      </c>
      <c r="F27" s="25" t="s">
        <v>14</v>
      </c>
      <c r="G27" s="25" t="s">
        <v>14</v>
      </c>
      <c r="H27" s="25" t="s">
        <v>14</v>
      </c>
      <c r="I27" s="25" t="s">
        <v>14</v>
      </c>
      <c r="J27" s="25" t="s">
        <v>14</v>
      </c>
      <c r="K27" s="25" t="s">
        <v>14</v>
      </c>
      <c r="L27" s="25" t="s">
        <v>14</v>
      </c>
      <c r="M27" s="25" t="s">
        <v>14</v>
      </c>
      <c r="N27" s="25" t="s">
        <v>14</v>
      </c>
      <c r="O27" s="25" t="s">
        <v>14</v>
      </c>
      <c r="P27" s="25" t="s">
        <v>14</v>
      </c>
      <c r="Q27" s="25" t="s">
        <v>14</v>
      </c>
      <c r="R27" s="25" t="s">
        <v>14</v>
      </c>
      <c r="S27" s="25" t="s">
        <v>24</v>
      </c>
      <c r="T27" s="25" t="s">
        <v>25</v>
      </c>
      <c r="U27" s="25" t="s">
        <v>26</v>
      </c>
      <c r="V27" s="25" t="s">
        <v>52</v>
      </c>
      <c r="W27" s="25" t="s">
        <v>53</v>
      </c>
      <c r="X27" s="25" t="s">
        <v>54</v>
      </c>
      <c r="Y27" s="25" t="s">
        <v>55</v>
      </c>
      <c r="Z27" s="25" t="s">
        <v>56</v>
      </c>
      <c r="AA27" s="25" t="s">
        <v>57</v>
      </c>
      <c r="AB27" s="25" t="s">
        <v>58</v>
      </c>
      <c r="AC27" s="25" t="s">
        <v>59</v>
      </c>
      <c r="AD27" s="25" t="s">
        <v>60</v>
      </c>
      <c r="AE27" s="25" t="s">
        <v>61</v>
      </c>
      <c r="AF27" s="25" t="s">
        <v>62</v>
      </c>
      <c r="AG27" s="25" t="s">
        <v>63</v>
      </c>
      <c r="AH27" s="25" t="s">
        <v>64</v>
      </c>
      <c r="AI27" s="25" t="s">
        <v>65</v>
      </c>
      <c r="AJ27" s="25" t="s">
        <v>66</v>
      </c>
      <c r="AK27" s="25" t="s">
        <v>67</v>
      </c>
    </row>
    <row r="28" spans="1:38" ht="13.5" customHeight="1" thickTop="1">
      <c r="A28" s="55" t="s">
        <v>19</v>
      </c>
      <c r="B28" s="17" t="s">
        <v>5</v>
      </c>
      <c r="C28" s="31">
        <f>C10*0.35%</f>
        <v>1.6911999999999998</v>
      </c>
      <c r="D28" s="31">
        <f aca="true" t="shared" si="22" ref="D28:AK28">D10*0.35%</f>
        <v>2.4671499999999997</v>
      </c>
      <c r="E28" s="31">
        <f t="shared" si="22"/>
        <v>1.9932499999999997</v>
      </c>
      <c r="F28" s="31">
        <f t="shared" si="22"/>
        <v>1.79795</v>
      </c>
      <c r="G28" s="31">
        <f t="shared" si="22"/>
        <v>1.7723999999999998</v>
      </c>
      <c r="H28" s="31">
        <f t="shared" si="22"/>
        <v>1.8213999999999997</v>
      </c>
      <c r="I28" s="31">
        <f t="shared" si="22"/>
        <v>1.7674999999999998</v>
      </c>
      <c r="J28" s="31">
        <f t="shared" si="22"/>
        <v>1.82945</v>
      </c>
      <c r="K28" s="31">
        <f t="shared" si="22"/>
        <v>1.8514999999999997</v>
      </c>
      <c r="L28" s="31">
        <f t="shared" si="22"/>
        <v>1.79025</v>
      </c>
      <c r="M28" s="31">
        <f t="shared" si="22"/>
        <v>1.7962</v>
      </c>
      <c r="N28" s="31">
        <f t="shared" si="22"/>
        <v>1.8017999999999996</v>
      </c>
      <c r="O28" s="31">
        <f t="shared" si="22"/>
        <v>1.8143999999999998</v>
      </c>
      <c r="P28" s="31">
        <f t="shared" si="22"/>
        <v>1.7947999999999997</v>
      </c>
      <c r="Q28" s="31">
        <f t="shared" si="22"/>
        <v>1.8007499999999999</v>
      </c>
      <c r="R28" s="31">
        <f t="shared" si="22"/>
        <v>1.7968999999999997</v>
      </c>
      <c r="S28" s="31">
        <f t="shared" si="22"/>
        <v>1.8067</v>
      </c>
      <c r="T28" s="31">
        <f t="shared" si="22"/>
        <v>1.39685</v>
      </c>
      <c r="U28" s="31">
        <f t="shared" si="22"/>
        <v>1.8697</v>
      </c>
      <c r="V28" s="31">
        <f t="shared" si="22"/>
        <v>1.4199499999999998</v>
      </c>
      <c r="W28" s="31">
        <f t="shared" si="22"/>
        <v>1.4178499999999998</v>
      </c>
      <c r="X28" s="31">
        <f t="shared" si="22"/>
        <v>1.4052499999999999</v>
      </c>
      <c r="Y28" s="31">
        <f t="shared" si="22"/>
        <v>1.4129499999999997</v>
      </c>
      <c r="Z28" s="31">
        <f t="shared" si="22"/>
        <v>1.7734499999999997</v>
      </c>
      <c r="AA28" s="31">
        <f t="shared" si="22"/>
        <v>1.1700499999999998</v>
      </c>
      <c r="AB28" s="31">
        <f t="shared" si="22"/>
        <v>1.15255</v>
      </c>
      <c r="AC28" s="31">
        <f t="shared" si="22"/>
        <v>1.7898999999999998</v>
      </c>
      <c r="AD28" s="31">
        <f t="shared" si="22"/>
        <v>1.7808</v>
      </c>
      <c r="AE28" s="31">
        <f t="shared" si="22"/>
        <v>1.9025999999999998</v>
      </c>
      <c r="AF28" s="31">
        <f t="shared" si="22"/>
        <v>1.4091</v>
      </c>
      <c r="AG28" s="31">
        <f t="shared" si="22"/>
        <v>1.13435</v>
      </c>
      <c r="AH28" s="31">
        <f t="shared" si="22"/>
        <v>2.02685</v>
      </c>
      <c r="AI28" s="31">
        <f t="shared" si="22"/>
        <v>2.08425</v>
      </c>
      <c r="AJ28" s="31">
        <f t="shared" si="22"/>
        <v>2.0671</v>
      </c>
      <c r="AK28" s="31">
        <f t="shared" si="22"/>
        <v>2.0254499999999998</v>
      </c>
      <c r="AL28" s="31"/>
    </row>
    <row r="29" spans="1:37" ht="13.5" customHeight="1">
      <c r="A29" s="56"/>
      <c r="B29" s="14" t="s">
        <v>13</v>
      </c>
      <c r="C29" s="4">
        <f aca="true" t="shared" si="23" ref="C29:N29">45.32*C28</f>
        <v>76.64518399999999</v>
      </c>
      <c r="D29" s="4">
        <f t="shared" si="23"/>
        <v>111.81123799999999</v>
      </c>
      <c r="E29" s="4">
        <f t="shared" si="23"/>
        <v>90.33408999999999</v>
      </c>
      <c r="F29" s="4">
        <f t="shared" si="23"/>
        <v>81.483094</v>
      </c>
      <c r="G29" s="4">
        <f t="shared" si="23"/>
        <v>80.32516799999999</v>
      </c>
      <c r="H29" s="4">
        <f t="shared" si="23"/>
        <v>82.54584799999999</v>
      </c>
      <c r="I29" s="4">
        <f t="shared" si="23"/>
        <v>80.1031</v>
      </c>
      <c r="J29" s="4">
        <f t="shared" si="23"/>
        <v>82.910674</v>
      </c>
      <c r="K29" s="4">
        <f t="shared" si="23"/>
        <v>83.90997999999999</v>
      </c>
      <c r="L29" s="4">
        <f t="shared" si="23"/>
        <v>81.13413</v>
      </c>
      <c r="M29" s="4">
        <f t="shared" si="23"/>
        <v>81.403784</v>
      </c>
      <c r="N29" s="4">
        <f t="shared" si="23"/>
        <v>81.65757599999998</v>
      </c>
      <c r="O29" s="4">
        <f>45.32*O28</f>
        <v>82.228608</v>
      </c>
      <c r="P29" s="4">
        <f>45.32*P28</f>
        <v>81.340336</v>
      </c>
      <c r="Q29" s="4">
        <f>45.32*Q28</f>
        <v>81.60999</v>
      </c>
      <c r="R29" s="4">
        <f>45.32*R28</f>
        <v>81.43550799999998</v>
      </c>
      <c r="S29" s="4">
        <f aca="true" t="shared" si="24" ref="S29:AK29">45.32*S28</f>
        <v>81.879644</v>
      </c>
      <c r="T29" s="4">
        <f t="shared" si="24"/>
        <v>63.305242</v>
      </c>
      <c r="U29" s="4">
        <f t="shared" si="24"/>
        <v>84.734804</v>
      </c>
      <c r="V29" s="4">
        <f t="shared" si="24"/>
        <v>64.35213399999999</v>
      </c>
      <c r="W29" s="4">
        <f t="shared" si="24"/>
        <v>64.25696199999999</v>
      </c>
      <c r="X29" s="4">
        <f t="shared" si="24"/>
        <v>63.68592999999999</v>
      </c>
      <c r="Y29" s="4">
        <f t="shared" si="24"/>
        <v>64.03489399999998</v>
      </c>
      <c r="Z29" s="4">
        <f t="shared" si="24"/>
        <v>80.37275399999999</v>
      </c>
      <c r="AA29" s="4">
        <f t="shared" si="24"/>
        <v>53.02666599999999</v>
      </c>
      <c r="AB29" s="4">
        <f t="shared" si="24"/>
        <v>52.233565999999996</v>
      </c>
      <c r="AC29" s="4">
        <f t="shared" si="24"/>
        <v>81.11826799999999</v>
      </c>
      <c r="AD29" s="4">
        <f t="shared" si="24"/>
        <v>80.705856</v>
      </c>
      <c r="AE29" s="4">
        <f t="shared" si="24"/>
        <v>86.225832</v>
      </c>
      <c r="AF29" s="4">
        <f t="shared" si="24"/>
        <v>63.860412000000004</v>
      </c>
      <c r="AG29" s="4">
        <f t="shared" si="24"/>
        <v>51.408742</v>
      </c>
      <c r="AH29" s="4">
        <f t="shared" si="24"/>
        <v>91.856842</v>
      </c>
      <c r="AI29" s="4">
        <f t="shared" si="24"/>
        <v>94.45821</v>
      </c>
      <c r="AJ29" s="4">
        <f t="shared" si="24"/>
        <v>93.680972</v>
      </c>
      <c r="AK29" s="4">
        <f t="shared" si="24"/>
        <v>91.79339399999999</v>
      </c>
    </row>
    <row r="30" spans="1:37" ht="13.5" customHeight="1">
      <c r="A30" s="56"/>
      <c r="B30" s="14" t="s">
        <v>2</v>
      </c>
      <c r="C30" s="4">
        <f aca="true" t="shared" si="25" ref="C30:N30">C29/C9/12</f>
        <v>0.013218333333333332</v>
      </c>
      <c r="D30" s="4">
        <f t="shared" si="25"/>
        <v>0.013218333333333332</v>
      </c>
      <c r="E30" s="4">
        <f t="shared" si="25"/>
        <v>0.013218333333333332</v>
      </c>
      <c r="F30" s="4">
        <f t="shared" si="25"/>
        <v>0.013218333333333332</v>
      </c>
      <c r="G30" s="4">
        <f t="shared" si="25"/>
        <v>0.013218333333333332</v>
      </c>
      <c r="H30" s="4">
        <f t="shared" si="25"/>
        <v>0.013218333333333332</v>
      </c>
      <c r="I30" s="4">
        <f t="shared" si="25"/>
        <v>0.013218333333333332</v>
      </c>
      <c r="J30" s="4">
        <f t="shared" si="25"/>
        <v>0.013218333333333332</v>
      </c>
      <c r="K30" s="4">
        <f t="shared" si="25"/>
        <v>0.013218333333333332</v>
      </c>
      <c r="L30" s="4">
        <f t="shared" si="25"/>
        <v>0.013218333333333334</v>
      </c>
      <c r="M30" s="4">
        <f t="shared" si="25"/>
        <v>0.013218333333333332</v>
      </c>
      <c r="N30" s="4">
        <f t="shared" si="25"/>
        <v>0.013218333333333332</v>
      </c>
      <c r="O30" s="4">
        <f>O29/O9/12</f>
        <v>0.013218333333333332</v>
      </c>
      <c r="P30" s="4">
        <f>P29/P9/12</f>
        <v>0.013218333333333334</v>
      </c>
      <c r="Q30" s="4">
        <f>Q29/Q9/12</f>
        <v>0.013218333333333332</v>
      </c>
      <c r="R30" s="4">
        <f>R29/R9/12</f>
        <v>0.013218333333333332</v>
      </c>
      <c r="S30" s="4">
        <f aca="true" t="shared" si="26" ref="S30:AK30">S29/S9/12</f>
        <v>0.013218333333333332</v>
      </c>
      <c r="T30" s="4">
        <f t="shared" si="26"/>
        <v>0.013218333333333332</v>
      </c>
      <c r="U30" s="4">
        <f t="shared" si="26"/>
        <v>0.013218333333333332</v>
      </c>
      <c r="V30" s="4">
        <f t="shared" si="26"/>
        <v>0.013218333333333332</v>
      </c>
      <c r="W30" s="4">
        <f t="shared" si="26"/>
        <v>0.01321833333333333</v>
      </c>
      <c r="X30" s="4">
        <f t="shared" si="26"/>
        <v>0.013218333333333332</v>
      </c>
      <c r="Y30" s="4">
        <f t="shared" si="26"/>
        <v>0.01321833333333333</v>
      </c>
      <c r="Z30" s="4">
        <f t="shared" si="26"/>
        <v>0.013218333333333332</v>
      </c>
      <c r="AA30" s="4">
        <f t="shared" si="26"/>
        <v>0.013218333333333332</v>
      </c>
      <c r="AB30" s="4">
        <f t="shared" si="26"/>
        <v>0.013218333333333332</v>
      </c>
      <c r="AC30" s="4">
        <f t="shared" si="26"/>
        <v>0.013218333333333332</v>
      </c>
      <c r="AD30" s="4">
        <f t="shared" si="26"/>
        <v>0.013218333333333332</v>
      </c>
      <c r="AE30" s="4">
        <f t="shared" si="26"/>
        <v>0.013218333333333332</v>
      </c>
      <c r="AF30" s="4">
        <f t="shared" si="26"/>
        <v>0.013218333333333334</v>
      </c>
      <c r="AG30" s="4">
        <f t="shared" si="26"/>
        <v>0.013218333333333332</v>
      </c>
      <c r="AH30" s="4">
        <f t="shared" si="26"/>
        <v>0.013218333333333332</v>
      </c>
      <c r="AI30" s="4">
        <f t="shared" si="26"/>
        <v>0.013218333333333332</v>
      </c>
      <c r="AJ30" s="4">
        <f t="shared" si="26"/>
        <v>0.013218333333333332</v>
      </c>
      <c r="AK30" s="4">
        <f t="shared" si="26"/>
        <v>0.013218333333333332</v>
      </c>
    </row>
    <row r="31" spans="1:37" ht="13.5" customHeight="1" thickBot="1">
      <c r="A31" s="57"/>
      <c r="B31" s="18" t="s">
        <v>0</v>
      </c>
      <c r="C31" s="25" t="s">
        <v>14</v>
      </c>
      <c r="D31" s="25" t="s">
        <v>14</v>
      </c>
      <c r="E31" s="25" t="s">
        <v>14</v>
      </c>
      <c r="F31" s="25" t="s">
        <v>14</v>
      </c>
      <c r="G31" s="25" t="s">
        <v>14</v>
      </c>
      <c r="H31" s="25" t="s">
        <v>14</v>
      </c>
      <c r="I31" s="25" t="s">
        <v>14</v>
      </c>
      <c r="J31" s="25" t="s">
        <v>14</v>
      </c>
      <c r="K31" s="25" t="s">
        <v>14</v>
      </c>
      <c r="L31" s="25" t="s">
        <v>14</v>
      </c>
      <c r="M31" s="25" t="s">
        <v>14</v>
      </c>
      <c r="N31" s="25" t="s">
        <v>14</v>
      </c>
      <c r="O31" s="25" t="s">
        <v>14</v>
      </c>
      <c r="P31" s="25" t="s">
        <v>14</v>
      </c>
      <c r="Q31" s="25" t="s">
        <v>14</v>
      </c>
      <c r="R31" s="25" t="s">
        <v>14</v>
      </c>
      <c r="S31" s="25" t="s">
        <v>24</v>
      </c>
      <c r="T31" s="25" t="s">
        <v>25</v>
      </c>
      <c r="U31" s="25" t="s">
        <v>26</v>
      </c>
      <c r="V31" s="25" t="s">
        <v>52</v>
      </c>
      <c r="W31" s="25" t="s">
        <v>53</v>
      </c>
      <c r="X31" s="25" t="s">
        <v>54</v>
      </c>
      <c r="Y31" s="25" t="s">
        <v>55</v>
      </c>
      <c r="Z31" s="25" t="s">
        <v>56</v>
      </c>
      <c r="AA31" s="25" t="s">
        <v>57</v>
      </c>
      <c r="AB31" s="25" t="s">
        <v>58</v>
      </c>
      <c r="AC31" s="25" t="s">
        <v>59</v>
      </c>
      <c r="AD31" s="25" t="s">
        <v>60</v>
      </c>
      <c r="AE31" s="25" t="s">
        <v>61</v>
      </c>
      <c r="AF31" s="25" t="s">
        <v>62</v>
      </c>
      <c r="AG31" s="25" t="s">
        <v>63</v>
      </c>
      <c r="AH31" s="25" t="s">
        <v>64</v>
      </c>
      <c r="AI31" s="25" t="s">
        <v>65</v>
      </c>
      <c r="AJ31" s="25" t="s">
        <v>66</v>
      </c>
      <c r="AK31" s="25" t="s">
        <v>67</v>
      </c>
    </row>
    <row r="32" spans="1:37" ht="13.5" customHeight="1" thickTop="1">
      <c r="A32" s="60" t="s">
        <v>20</v>
      </c>
      <c r="B32" s="20" t="s">
        <v>15</v>
      </c>
      <c r="C32" s="32">
        <v>12</v>
      </c>
      <c r="D32" s="32">
        <v>24</v>
      </c>
      <c r="E32" s="32">
        <v>16</v>
      </c>
      <c r="F32" s="32">
        <v>16</v>
      </c>
      <c r="G32" s="32">
        <v>16</v>
      </c>
      <c r="H32" s="32">
        <v>16</v>
      </c>
      <c r="I32" s="32">
        <v>16</v>
      </c>
      <c r="J32" s="32">
        <v>16</v>
      </c>
      <c r="K32" s="32">
        <v>16</v>
      </c>
      <c r="L32" s="32">
        <v>16</v>
      </c>
      <c r="M32" s="32">
        <v>16</v>
      </c>
      <c r="N32" s="32">
        <v>16</v>
      </c>
      <c r="O32" s="32">
        <v>16</v>
      </c>
      <c r="P32" s="32">
        <v>16</v>
      </c>
      <c r="Q32" s="32">
        <v>16</v>
      </c>
      <c r="R32" s="32">
        <v>16</v>
      </c>
      <c r="S32" s="32">
        <v>16</v>
      </c>
      <c r="T32" s="32">
        <v>0</v>
      </c>
      <c r="U32" s="32">
        <v>0</v>
      </c>
      <c r="V32" s="32">
        <v>18</v>
      </c>
      <c r="W32" s="32">
        <v>18</v>
      </c>
      <c r="X32" s="32">
        <v>18</v>
      </c>
      <c r="Y32" s="32">
        <v>18</v>
      </c>
      <c r="Z32" s="32">
        <v>16</v>
      </c>
      <c r="AA32" s="32">
        <v>5</v>
      </c>
      <c r="AB32" s="32">
        <v>5</v>
      </c>
      <c r="AC32" s="32">
        <v>14</v>
      </c>
      <c r="AD32" s="32">
        <v>12</v>
      </c>
      <c r="AE32" s="32">
        <v>2</v>
      </c>
      <c r="AF32" s="32">
        <v>18</v>
      </c>
      <c r="AG32" s="32">
        <v>10</v>
      </c>
      <c r="AH32" s="32">
        <v>0</v>
      </c>
      <c r="AI32" s="32">
        <v>0</v>
      </c>
      <c r="AJ32" s="32">
        <v>0</v>
      </c>
      <c r="AK32" s="32">
        <v>0</v>
      </c>
    </row>
    <row r="33" spans="1:37" ht="13.5" customHeight="1">
      <c r="A33" s="61"/>
      <c r="B33" s="13" t="s">
        <v>4</v>
      </c>
      <c r="C33" s="33">
        <f>C32*10%</f>
        <v>1.2000000000000002</v>
      </c>
      <c r="D33" s="33">
        <f aca="true" t="shared" si="27" ref="D33:N33">D32*10%</f>
        <v>2.4000000000000004</v>
      </c>
      <c r="E33" s="33">
        <f t="shared" si="27"/>
        <v>1.6</v>
      </c>
      <c r="F33" s="33">
        <f t="shared" si="27"/>
        <v>1.6</v>
      </c>
      <c r="G33" s="33">
        <f t="shared" si="27"/>
        <v>1.6</v>
      </c>
      <c r="H33" s="33">
        <f t="shared" si="27"/>
        <v>1.6</v>
      </c>
      <c r="I33" s="33">
        <f t="shared" si="27"/>
        <v>1.6</v>
      </c>
      <c r="J33" s="33">
        <f t="shared" si="27"/>
        <v>1.6</v>
      </c>
      <c r="K33" s="33">
        <f t="shared" si="27"/>
        <v>1.6</v>
      </c>
      <c r="L33" s="33">
        <f t="shared" si="27"/>
        <v>1.6</v>
      </c>
      <c r="M33" s="33">
        <f t="shared" si="27"/>
        <v>1.6</v>
      </c>
      <c r="N33" s="33">
        <f t="shared" si="27"/>
        <v>1.6</v>
      </c>
      <c r="O33" s="33">
        <f>O32*10%</f>
        <v>1.6</v>
      </c>
      <c r="P33" s="33">
        <f>P32*10%</f>
        <v>1.6</v>
      </c>
      <c r="Q33" s="33">
        <f>Q32*10%</f>
        <v>1.6</v>
      </c>
      <c r="R33" s="33">
        <f>R32*10%</f>
        <v>1.6</v>
      </c>
      <c r="S33" s="33">
        <f aca="true" t="shared" si="28" ref="S33:AK33">S32*10%</f>
        <v>1.6</v>
      </c>
      <c r="T33" s="33">
        <f t="shared" si="28"/>
        <v>0</v>
      </c>
      <c r="U33" s="33">
        <f t="shared" si="28"/>
        <v>0</v>
      </c>
      <c r="V33" s="33">
        <f t="shared" si="28"/>
        <v>1.8</v>
      </c>
      <c r="W33" s="33">
        <f t="shared" si="28"/>
        <v>1.8</v>
      </c>
      <c r="X33" s="33">
        <f t="shared" si="28"/>
        <v>1.8</v>
      </c>
      <c r="Y33" s="33">
        <f t="shared" si="28"/>
        <v>1.8</v>
      </c>
      <c r="Z33" s="33">
        <f t="shared" si="28"/>
        <v>1.6</v>
      </c>
      <c r="AA33" s="33">
        <f t="shared" si="28"/>
        <v>0.5</v>
      </c>
      <c r="AB33" s="33">
        <f t="shared" si="28"/>
        <v>0.5</v>
      </c>
      <c r="AC33" s="33">
        <f t="shared" si="28"/>
        <v>1.4000000000000001</v>
      </c>
      <c r="AD33" s="33">
        <f t="shared" si="28"/>
        <v>1.2000000000000002</v>
      </c>
      <c r="AE33" s="33">
        <f t="shared" si="28"/>
        <v>0.2</v>
      </c>
      <c r="AF33" s="33">
        <f t="shared" si="28"/>
        <v>1.8</v>
      </c>
      <c r="AG33" s="33">
        <f t="shared" si="28"/>
        <v>1</v>
      </c>
      <c r="AH33" s="33">
        <f t="shared" si="28"/>
        <v>0</v>
      </c>
      <c r="AI33" s="33">
        <f t="shared" si="28"/>
        <v>0</v>
      </c>
      <c r="AJ33" s="33">
        <f t="shared" si="28"/>
        <v>0</v>
      </c>
      <c r="AK33" s="33">
        <f t="shared" si="28"/>
        <v>0</v>
      </c>
    </row>
    <row r="34" spans="1:37" ht="13.5" customHeight="1">
      <c r="A34" s="61"/>
      <c r="B34" s="12" t="s">
        <v>1</v>
      </c>
      <c r="C34" s="34">
        <f aca="true" t="shared" si="29" ref="C34:N34">C33*1209.48</f>
        <v>1451.3760000000002</v>
      </c>
      <c r="D34" s="34">
        <f t="shared" si="29"/>
        <v>2902.7520000000004</v>
      </c>
      <c r="E34" s="34">
        <f t="shared" si="29"/>
        <v>1935.1680000000001</v>
      </c>
      <c r="F34" s="34">
        <f t="shared" si="29"/>
        <v>1935.1680000000001</v>
      </c>
      <c r="G34" s="34">
        <f t="shared" si="29"/>
        <v>1935.1680000000001</v>
      </c>
      <c r="H34" s="34">
        <f t="shared" si="29"/>
        <v>1935.1680000000001</v>
      </c>
      <c r="I34" s="34">
        <f t="shared" si="29"/>
        <v>1935.1680000000001</v>
      </c>
      <c r="J34" s="34">
        <f t="shared" si="29"/>
        <v>1935.1680000000001</v>
      </c>
      <c r="K34" s="34">
        <f t="shared" si="29"/>
        <v>1935.1680000000001</v>
      </c>
      <c r="L34" s="34">
        <f t="shared" si="29"/>
        <v>1935.1680000000001</v>
      </c>
      <c r="M34" s="34">
        <f t="shared" si="29"/>
        <v>1935.1680000000001</v>
      </c>
      <c r="N34" s="34">
        <f t="shared" si="29"/>
        <v>1935.1680000000001</v>
      </c>
      <c r="O34" s="34">
        <f>O33*1209.48</f>
        <v>1935.1680000000001</v>
      </c>
      <c r="P34" s="34">
        <f>P33*1209.48</f>
        <v>1935.1680000000001</v>
      </c>
      <c r="Q34" s="34">
        <f>Q33*1209.48</f>
        <v>1935.1680000000001</v>
      </c>
      <c r="R34" s="34">
        <f>R33*1209.48</f>
        <v>1935.1680000000001</v>
      </c>
      <c r="S34" s="34">
        <f aca="true" t="shared" si="30" ref="S34:AK34">S33*1209.48</f>
        <v>1935.1680000000001</v>
      </c>
      <c r="T34" s="34">
        <f t="shared" si="30"/>
        <v>0</v>
      </c>
      <c r="U34" s="34">
        <f t="shared" si="30"/>
        <v>0</v>
      </c>
      <c r="V34" s="34">
        <f t="shared" si="30"/>
        <v>2177.0640000000003</v>
      </c>
      <c r="W34" s="34">
        <f t="shared" si="30"/>
        <v>2177.0640000000003</v>
      </c>
      <c r="X34" s="34">
        <f t="shared" si="30"/>
        <v>2177.0640000000003</v>
      </c>
      <c r="Y34" s="34">
        <f t="shared" si="30"/>
        <v>2177.0640000000003</v>
      </c>
      <c r="Z34" s="34">
        <f t="shared" si="30"/>
        <v>1935.1680000000001</v>
      </c>
      <c r="AA34" s="34">
        <f t="shared" si="30"/>
        <v>604.74</v>
      </c>
      <c r="AB34" s="34">
        <f t="shared" si="30"/>
        <v>604.74</v>
      </c>
      <c r="AC34" s="34">
        <f t="shared" si="30"/>
        <v>1693.2720000000002</v>
      </c>
      <c r="AD34" s="34">
        <f t="shared" si="30"/>
        <v>1451.3760000000002</v>
      </c>
      <c r="AE34" s="34">
        <f t="shared" si="30"/>
        <v>241.89600000000002</v>
      </c>
      <c r="AF34" s="34">
        <f t="shared" si="30"/>
        <v>2177.0640000000003</v>
      </c>
      <c r="AG34" s="34">
        <f t="shared" si="30"/>
        <v>1209.48</v>
      </c>
      <c r="AH34" s="34">
        <f t="shared" si="30"/>
        <v>0</v>
      </c>
      <c r="AI34" s="34">
        <f t="shared" si="30"/>
        <v>0</v>
      </c>
      <c r="AJ34" s="34">
        <f t="shared" si="30"/>
        <v>0</v>
      </c>
      <c r="AK34" s="34">
        <f t="shared" si="30"/>
        <v>0</v>
      </c>
    </row>
    <row r="35" spans="1:37" ht="13.5" customHeight="1">
      <c r="A35" s="61"/>
      <c r="B35" s="12" t="s">
        <v>2</v>
      </c>
      <c r="C35" s="35">
        <f aca="true" t="shared" si="31" ref="C35:N35">C34/C9</f>
        <v>3.003675496688742</v>
      </c>
      <c r="D35" s="35">
        <f t="shared" si="31"/>
        <v>4.117962831607321</v>
      </c>
      <c r="E35" s="35">
        <f t="shared" si="31"/>
        <v>3.398012291483758</v>
      </c>
      <c r="F35" s="35">
        <f t="shared" si="31"/>
        <v>3.767116994354682</v>
      </c>
      <c r="G35" s="35">
        <f t="shared" si="31"/>
        <v>3.8214218009478675</v>
      </c>
      <c r="H35" s="35">
        <f t="shared" si="31"/>
        <v>3.718616448885473</v>
      </c>
      <c r="I35" s="35">
        <f t="shared" si="31"/>
        <v>3.8320158415841585</v>
      </c>
      <c r="J35" s="35">
        <f t="shared" si="31"/>
        <v>3.702253682800842</v>
      </c>
      <c r="K35" s="35">
        <f t="shared" si="31"/>
        <v>3.658162570888469</v>
      </c>
      <c r="L35" s="35">
        <f t="shared" si="31"/>
        <v>3.783319648093842</v>
      </c>
      <c r="M35" s="35">
        <f t="shared" si="31"/>
        <v>3.77078721745908</v>
      </c>
      <c r="N35" s="35">
        <f t="shared" si="31"/>
        <v>3.7590675990675995</v>
      </c>
      <c r="O35" s="35">
        <f>O34/O9</f>
        <v>3.7329629629629633</v>
      </c>
      <c r="P35" s="35">
        <f>P34/P9</f>
        <v>3.7737285491419663</v>
      </c>
      <c r="Q35" s="35">
        <f>Q34/Q9</f>
        <v>3.761259475218659</v>
      </c>
      <c r="R35" s="35">
        <f>R34/R9</f>
        <v>3.7693182703545</v>
      </c>
      <c r="S35" s="35">
        <f aca="true" t="shared" si="32" ref="S35:AK35">S34/S9</f>
        <v>3.7488725300271213</v>
      </c>
      <c r="T35" s="35">
        <f t="shared" si="32"/>
        <v>0</v>
      </c>
      <c r="U35" s="35">
        <f t="shared" si="32"/>
        <v>0</v>
      </c>
      <c r="V35" s="35">
        <f t="shared" si="32"/>
        <v>5.366191767315751</v>
      </c>
      <c r="W35" s="35">
        <f t="shared" si="32"/>
        <v>5.374139718588004</v>
      </c>
      <c r="X35" s="35">
        <f t="shared" si="32"/>
        <v>5.422326276463264</v>
      </c>
      <c r="Y35" s="35">
        <f t="shared" si="32"/>
        <v>5.392776814466188</v>
      </c>
      <c r="Z35" s="35">
        <f t="shared" si="32"/>
        <v>3.819159265837774</v>
      </c>
      <c r="AA35" s="35">
        <f t="shared" si="32"/>
        <v>1.8089739754711336</v>
      </c>
      <c r="AB35" s="35">
        <f t="shared" si="32"/>
        <v>1.8364409353173399</v>
      </c>
      <c r="AC35" s="35">
        <f t="shared" si="32"/>
        <v>3.3110520140789994</v>
      </c>
      <c r="AD35" s="35">
        <f t="shared" si="32"/>
        <v>2.852547169811321</v>
      </c>
      <c r="AE35" s="35">
        <f t="shared" si="32"/>
        <v>0.4449889624724062</v>
      </c>
      <c r="AF35" s="35">
        <f t="shared" si="32"/>
        <v>5.407511177347243</v>
      </c>
      <c r="AG35" s="35">
        <f t="shared" si="32"/>
        <v>3.7318111693921625</v>
      </c>
      <c r="AH35" s="35">
        <f t="shared" si="32"/>
        <v>0</v>
      </c>
      <c r="AI35" s="35">
        <f t="shared" si="32"/>
        <v>0</v>
      </c>
      <c r="AJ35" s="35">
        <f t="shared" si="32"/>
        <v>0</v>
      </c>
      <c r="AK35" s="35">
        <f t="shared" si="32"/>
        <v>0</v>
      </c>
    </row>
    <row r="36" spans="1:37" ht="13.5" customHeight="1" thickBot="1">
      <c r="A36" s="62"/>
      <c r="B36" s="18" t="s">
        <v>0</v>
      </c>
      <c r="C36" s="25" t="s">
        <v>14</v>
      </c>
      <c r="D36" s="25" t="s">
        <v>14</v>
      </c>
      <c r="E36" s="25" t="s">
        <v>14</v>
      </c>
      <c r="F36" s="25" t="s">
        <v>14</v>
      </c>
      <c r="G36" s="25" t="s">
        <v>14</v>
      </c>
      <c r="H36" s="25" t="s">
        <v>14</v>
      </c>
      <c r="I36" s="25" t="s">
        <v>14</v>
      </c>
      <c r="J36" s="25" t="s">
        <v>14</v>
      </c>
      <c r="K36" s="25" t="s">
        <v>14</v>
      </c>
      <c r="L36" s="25" t="s">
        <v>14</v>
      </c>
      <c r="M36" s="25" t="s">
        <v>14</v>
      </c>
      <c r="N36" s="25" t="s">
        <v>14</v>
      </c>
      <c r="O36" s="25" t="s">
        <v>14</v>
      </c>
      <c r="P36" s="25" t="s">
        <v>14</v>
      </c>
      <c r="Q36" s="25" t="s">
        <v>14</v>
      </c>
      <c r="R36" s="25" t="s">
        <v>14</v>
      </c>
      <c r="S36" s="25" t="s">
        <v>14</v>
      </c>
      <c r="T36" s="25" t="s">
        <v>14</v>
      </c>
      <c r="U36" s="25" t="s">
        <v>14</v>
      </c>
      <c r="V36" s="25" t="s">
        <v>14</v>
      </c>
      <c r="W36" s="25" t="s">
        <v>14</v>
      </c>
      <c r="X36" s="25" t="s">
        <v>14</v>
      </c>
      <c r="Y36" s="25" t="s">
        <v>14</v>
      </c>
      <c r="Z36" s="25" t="s">
        <v>14</v>
      </c>
      <c r="AA36" s="25" t="s">
        <v>14</v>
      </c>
      <c r="AB36" s="25" t="s">
        <v>14</v>
      </c>
      <c r="AC36" s="25" t="s">
        <v>14</v>
      </c>
      <c r="AD36" s="25" t="s">
        <v>14</v>
      </c>
      <c r="AE36" s="25" t="s">
        <v>14</v>
      </c>
      <c r="AF36" s="25" t="s">
        <v>14</v>
      </c>
      <c r="AG36" s="25" t="s">
        <v>14</v>
      </c>
      <c r="AH36" s="25" t="s">
        <v>14</v>
      </c>
      <c r="AI36" s="25" t="s">
        <v>14</v>
      </c>
      <c r="AJ36" s="25" t="s">
        <v>14</v>
      </c>
      <c r="AK36" s="25" t="s">
        <v>14</v>
      </c>
    </row>
    <row r="37" spans="1:37" s="1" customFormat="1" ht="13.5" customHeight="1" thickTop="1">
      <c r="A37" s="64" t="s">
        <v>12</v>
      </c>
      <c r="B37" s="64"/>
      <c r="C37" s="36">
        <f aca="true" t="shared" si="33" ref="C37:N37">C12+C16+C21+C25+C29+C34</f>
        <v>33514.572048</v>
      </c>
      <c r="D37" s="36">
        <f t="shared" si="33"/>
        <v>44405.790907</v>
      </c>
      <c r="E37" s="36">
        <f t="shared" si="33"/>
        <v>38082.645959999994</v>
      </c>
      <c r="F37" s="36">
        <f t="shared" si="33"/>
        <v>32936.699474</v>
      </c>
      <c r="G37" s="36">
        <f t="shared" si="33"/>
        <v>35850.555096</v>
      </c>
      <c r="H37" s="36">
        <f t="shared" si="33"/>
        <v>34470.327772</v>
      </c>
      <c r="I37" s="36">
        <f t="shared" si="33"/>
        <v>33652.20275</v>
      </c>
      <c r="J37" s="36">
        <f t="shared" si="33"/>
        <v>34771.173559999996</v>
      </c>
      <c r="K37" s="36">
        <f t="shared" si="33"/>
        <v>34724.718799999995</v>
      </c>
      <c r="L37" s="36">
        <f t="shared" si="33"/>
        <v>34183.838144999994</v>
      </c>
      <c r="M37" s="36">
        <f t="shared" si="33"/>
        <v>36007.548348000004</v>
      </c>
      <c r="N37" s="36">
        <f t="shared" si="33"/>
        <v>36121.47097199999</v>
      </c>
      <c r="O37" s="36">
        <f>O12+O16+O21+O25+O29+O34</f>
        <v>36353.314176</v>
      </c>
      <c r="P37" s="36">
        <f>P12+P16+P21+P25+P29+P34</f>
        <v>36110.383992</v>
      </c>
      <c r="Q37" s="36">
        <f>Q12+Q16+Q21+Q25+Q29+Q34</f>
        <v>36049.475804999995</v>
      </c>
      <c r="R37" s="36">
        <f>R12+R16+R21+R25+R29+R34</f>
        <v>32143.554014</v>
      </c>
      <c r="S37" s="36">
        <f aca="true" t="shared" si="34" ref="S37:AK37">S12+S16+S21+S25+S29+S34</f>
        <v>33199.774522</v>
      </c>
      <c r="T37" s="36">
        <f t="shared" si="34"/>
        <v>25058.836870999992</v>
      </c>
      <c r="U37" s="36">
        <f t="shared" si="34"/>
        <v>32290.922782</v>
      </c>
      <c r="V37" s="36">
        <f t="shared" si="34"/>
        <v>24625.149377</v>
      </c>
      <c r="W37" s="36">
        <f t="shared" si="34"/>
        <v>24692.608811</v>
      </c>
      <c r="X37" s="36">
        <f t="shared" si="34"/>
        <v>24581.003015000002</v>
      </c>
      <c r="Y37" s="36">
        <f t="shared" si="34"/>
        <v>24605.187157</v>
      </c>
      <c r="Z37" s="36">
        <f t="shared" si="34"/>
        <v>30428.104587000005</v>
      </c>
      <c r="AA37" s="36">
        <f t="shared" si="34"/>
        <v>21779.742863000003</v>
      </c>
      <c r="AB37" s="36">
        <f t="shared" si="34"/>
        <v>20150.035453000004</v>
      </c>
      <c r="AC37" s="36">
        <f t="shared" si="34"/>
        <v>31622.624313999993</v>
      </c>
      <c r="AD37" s="36">
        <f t="shared" si="34"/>
        <v>31870.694688</v>
      </c>
      <c r="AE37" s="36">
        <f t="shared" si="34"/>
        <v>33318.833915999996</v>
      </c>
      <c r="AF37" s="36">
        <f t="shared" si="34"/>
        <v>24800.085186000004</v>
      </c>
      <c r="AG37" s="36">
        <f t="shared" si="34"/>
        <v>20547.074681</v>
      </c>
      <c r="AH37" s="36">
        <f t="shared" si="34"/>
        <v>36420.400886999996</v>
      </c>
      <c r="AI37" s="36">
        <f t="shared" si="34"/>
        <v>36924.47743499999</v>
      </c>
      <c r="AJ37" s="36">
        <f t="shared" si="34"/>
        <v>37029.661842</v>
      </c>
      <c r="AK37" s="36">
        <f t="shared" si="34"/>
        <v>36340.141059</v>
      </c>
    </row>
    <row r="38" spans="3:37" s="1" customFormat="1" ht="13.5" customHeight="1"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</row>
    <row r="39" spans="3:37" s="1" customFormat="1" ht="13.5" customHeight="1">
      <c r="C39" s="38">
        <f aca="true" t="shared" si="35" ref="C39:N39">C37/C9/12</f>
        <v>5.779968965231788</v>
      </c>
      <c r="D39" s="38">
        <f t="shared" si="35"/>
        <v>5.249656086797182</v>
      </c>
      <c r="E39" s="38">
        <f t="shared" si="35"/>
        <v>5.572526479367866</v>
      </c>
      <c r="F39" s="38">
        <f t="shared" si="35"/>
        <v>5.343050333203556</v>
      </c>
      <c r="G39" s="38">
        <f t="shared" si="35"/>
        <v>5.89957791864139</v>
      </c>
      <c r="H39" s="38">
        <f t="shared" si="35"/>
        <v>5.519844954522163</v>
      </c>
      <c r="I39" s="38">
        <f t="shared" si="35"/>
        <v>5.553168770627063</v>
      </c>
      <c r="J39" s="38">
        <f t="shared" si="35"/>
        <v>5.5435197946559525</v>
      </c>
      <c r="K39" s="38">
        <f t="shared" si="35"/>
        <v>5.47018254568368</v>
      </c>
      <c r="L39" s="38">
        <f t="shared" si="35"/>
        <v>5.569214425708698</v>
      </c>
      <c r="M39" s="38">
        <f t="shared" si="35"/>
        <v>5.846899900623538</v>
      </c>
      <c r="N39" s="38">
        <f t="shared" si="35"/>
        <v>5.847168960761459</v>
      </c>
      <c r="O39" s="38">
        <f>O37/O9/12</f>
        <v>5.8438326543209875</v>
      </c>
      <c r="P39" s="38">
        <f>P37/P9/12</f>
        <v>5.868172125585024</v>
      </c>
      <c r="Q39" s="38">
        <f>Q37/Q9/12</f>
        <v>5.838917363945577</v>
      </c>
      <c r="R39" s="38">
        <f>R37/R9/12</f>
        <v>5.217431829307882</v>
      </c>
      <c r="S39" s="38">
        <f aca="true" t="shared" si="36" ref="S39:AK39">S37/S9/12</f>
        <v>5.359643310409402</v>
      </c>
      <c r="T39" s="38">
        <f t="shared" si="36"/>
        <v>5.232363833416852</v>
      </c>
      <c r="U39" s="38">
        <f t="shared" si="36"/>
        <v>5.037271119118931</v>
      </c>
      <c r="V39" s="38">
        <f t="shared" si="36"/>
        <v>5.058160664078548</v>
      </c>
      <c r="W39" s="38">
        <f t="shared" si="36"/>
        <v>5.0795295011519785</v>
      </c>
      <c r="X39" s="38">
        <f t="shared" si="36"/>
        <v>5.1019101317974265</v>
      </c>
      <c r="Y39" s="38">
        <f t="shared" si="36"/>
        <v>5.079098992032037</v>
      </c>
      <c r="Z39" s="38">
        <f t="shared" si="36"/>
        <v>5.004293235149004</v>
      </c>
      <c r="AA39" s="38">
        <f t="shared" si="36"/>
        <v>5.429191061671155</v>
      </c>
      <c r="AB39" s="38">
        <f t="shared" si="36"/>
        <v>5.099209295728314</v>
      </c>
      <c r="AC39" s="38">
        <f t="shared" si="36"/>
        <v>5.152950122865336</v>
      </c>
      <c r="AD39" s="38">
        <f t="shared" si="36"/>
        <v>5.219911996855346</v>
      </c>
      <c r="AE39" s="38">
        <f t="shared" si="36"/>
        <v>5.107743732523914</v>
      </c>
      <c r="AF39" s="38">
        <f t="shared" si="36"/>
        <v>5.133317847739693</v>
      </c>
      <c r="AG39" s="38">
        <f t="shared" si="36"/>
        <v>5.283110840532756</v>
      </c>
      <c r="AH39" s="38">
        <f t="shared" si="36"/>
        <v>5.240948726040407</v>
      </c>
      <c r="AI39" s="38">
        <f t="shared" si="36"/>
        <v>5.167153293450881</v>
      </c>
      <c r="AJ39" s="38">
        <f t="shared" si="36"/>
        <v>5.224864804436167</v>
      </c>
      <c r="AK39" s="38">
        <f t="shared" si="36"/>
        <v>5.2330138037843446</v>
      </c>
    </row>
    <row r="41" spans="7:16" ht="15.75">
      <c r="G41" s="2"/>
      <c r="H41" s="42"/>
      <c r="I41" s="42"/>
      <c r="J41" s="42"/>
      <c r="K41" s="42"/>
      <c r="L41" s="42"/>
      <c r="M41" s="42"/>
      <c r="N41" s="42"/>
      <c r="O41" s="42"/>
      <c r="P41" s="42"/>
    </row>
    <row r="42" spans="7:23" ht="15.75">
      <c r="G42" s="2"/>
      <c r="H42" s="42"/>
      <c r="I42" s="42"/>
      <c r="J42" s="42"/>
      <c r="K42" s="42"/>
      <c r="L42" s="42"/>
      <c r="M42" s="42"/>
      <c r="N42" s="42"/>
      <c r="O42" s="42"/>
      <c r="P42" s="42"/>
      <c r="Q42" s="45"/>
      <c r="R42" s="45"/>
      <c r="S42" s="45"/>
      <c r="T42" s="46"/>
      <c r="U42" s="46"/>
      <c r="V42" s="45"/>
      <c r="W42" s="45"/>
    </row>
    <row r="43" spans="7:23" ht="15.75"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5"/>
      <c r="R43" s="45"/>
      <c r="S43" s="45"/>
      <c r="T43" s="46"/>
      <c r="U43" s="46"/>
      <c r="V43" s="45"/>
      <c r="W43" s="45"/>
    </row>
    <row r="44" spans="7:23" ht="15.75">
      <c r="G44" s="58"/>
      <c r="H44" s="59"/>
      <c r="I44" s="59"/>
      <c r="J44" s="59"/>
      <c r="K44" s="59"/>
      <c r="L44" s="59"/>
      <c r="M44" s="59"/>
      <c r="N44" s="59"/>
      <c r="O44" s="59"/>
      <c r="P44" s="59"/>
      <c r="Q44" s="45"/>
      <c r="R44" s="45"/>
      <c r="S44" s="45"/>
      <c r="T44" s="46"/>
      <c r="U44" s="46"/>
      <c r="V44" s="45"/>
      <c r="W44" s="45"/>
    </row>
    <row r="45" spans="7:23" ht="15.75">
      <c r="G45" s="67"/>
      <c r="H45" s="59"/>
      <c r="I45" s="59"/>
      <c r="J45" s="59"/>
      <c r="K45" s="59"/>
      <c r="L45" s="59"/>
      <c r="M45" s="59"/>
      <c r="N45" s="59"/>
      <c r="O45" s="59"/>
      <c r="P45" s="59"/>
      <c r="Q45" s="45"/>
      <c r="R45" s="45"/>
      <c r="S45" s="45"/>
      <c r="T45" s="46"/>
      <c r="U45" s="46"/>
      <c r="V45" s="45"/>
      <c r="W45" s="45"/>
    </row>
    <row r="46" spans="17:23" ht="15.75">
      <c r="Q46" s="45"/>
      <c r="R46" s="45"/>
      <c r="S46" s="45"/>
      <c r="T46" s="46"/>
      <c r="U46" s="46"/>
      <c r="V46" s="45"/>
      <c r="W46" s="45"/>
    </row>
    <row r="47" spans="17:23" ht="15.75">
      <c r="Q47" s="45"/>
      <c r="R47" s="45"/>
      <c r="S47" s="45"/>
      <c r="T47" s="46"/>
      <c r="U47" s="46"/>
      <c r="V47" s="45"/>
      <c r="W47" s="45"/>
    </row>
    <row r="48" spans="17:23" ht="15.75">
      <c r="Q48" s="45"/>
      <c r="R48" s="45"/>
      <c r="S48" s="45"/>
      <c r="T48" s="46"/>
      <c r="U48" s="46"/>
      <c r="V48" s="45"/>
      <c r="W48" s="45"/>
    </row>
  </sheetData>
  <sheetProtection/>
  <mergeCells count="15">
    <mergeCell ref="I3:L3"/>
    <mergeCell ref="I2:K2"/>
    <mergeCell ref="G45:P45"/>
    <mergeCell ref="A5:B5"/>
    <mergeCell ref="A6:B6"/>
    <mergeCell ref="A11:A14"/>
    <mergeCell ref="G44:P44"/>
    <mergeCell ref="A15:A18"/>
    <mergeCell ref="A19:A23"/>
    <mergeCell ref="A24:A27"/>
    <mergeCell ref="F2:H2"/>
    <mergeCell ref="F3:H3"/>
    <mergeCell ref="A32:A36"/>
    <mergeCell ref="A37:B37"/>
    <mergeCell ref="A28:A31"/>
  </mergeCells>
  <printOptions/>
  <pageMargins left="0.1968503937007874" right="0" top="0" bottom="0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Жилкомсервис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Galenchikav</dc:creator>
  <cp:keywords/>
  <dc:description/>
  <cp:lastModifiedBy>Антонина Владимировна Никонова</cp:lastModifiedBy>
  <cp:lastPrinted>2017-07-10T06:51:00Z</cp:lastPrinted>
  <dcterms:created xsi:type="dcterms:W3CDTF">2007-12-13T08:11:03Z</dcterms:created>
  <dcterms:modified xsi:type="dcterms:W3CDTF">2017-07-12T06:34:26Z</dcterms:modified>
  <cp:category/>
  <cp:version/>
  <cp:contentType/>
  <cp:contentStatus/>
</cp:coreProperties>
</file>